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8650" windowHeight="11505" activeTab="0"/>
  </bookViews>
  <sheets>
    <sheet name="分配表（新）" sheetId="1" r:id="rId1"/>
    <sheet name="测算表" sheetId="2" r:id="rId2"/>
  </sheets>
  <definedNames>
    <definedName name="_xlnm.Print_Titles" localSheetId="1">'测算表'!$5:$5</definedName>
    <definedName name="_xlnm.Print_Titles" localSheetId="0">'分配表（新）'!$4:$5</definedName>
  </definedNames>
  <calcPr fullCalcOnLoad="1"/>
  <oleSize ref="A55:T74"/>
</workbook>
</file>

<file path=xl/sharedStrings.xml><?xml version="1.0" encoding="utf-8"?>
<sst xmlns="http://schemas.openxmlformats.org/spreadsheetml/2006/main" count="195" uniqueCount="127">
  <si>
    <t>附件1</t>
  </si>
  <si>
    <t>2021年省级就业补助资金分配表</t>
  </si>
  <si>
    <t>单位：万元</t>
  </si>
  <si>
    <t>单位</t>
  </si>
  <si>
    <t>金额</t>
  </si>
  <si>
    <t>其中：2019年度就业目标责任考核优秀奖励</t>
  </si>
  <si>
    <t>其中：失业动态监测补贴</t>
  </si>
  <si>
    <t>合计</t>
  </si>
  <si>
    <t>1.省本级小计</t>
  </si>
  <si>
    <t>省公共就业和人才服务中心</t>
  </si>
  <si>
    <t>2.市小计</t>
  </si>
  <si>
    <t>济南市</t>
  </si>
  <si>
    <t xml:space="preserve">  其中：原莱芜地区</t>
  </si>
  <si>
    <t xml:space="preserve">    商河县</t>
  </si>
  <si>
    <t>青岛市</t>
  </si>
  <si>
    <t>淄博市</t>
  </si>
  <si>
    <t>枣庄市</t>
  </si>
  <si>
    <t>东营市</t>
  </si>
  <si>
    <t>其中：利津县</t>
  </si>
  <si>
    <t>烟台市</t>
  </si>
  <si>
    <t>其中：莱阳市</t>
  </si>
  <si>
    <t>潍坊市</t>
  </si>
  <si>
    <t>济宁市</t>
  </si>
  <si>
    <t>泰安市</t>
  </si>
  <si>
    <t>威海市</t>
  </si>
  <si>
    <t>其中：荣成市</t>
  </si>
  <si>
    <t>日照市</t>
  </si>
  <si>
    <t>临沂市</t>
  </si>
  <si>
    <t>德州市</t>
  </si>
  <si>
    <t>聊城市</t>
  </si>
  <si>
    <t>滨州市</t>
  </si>
  <si>
    <t>菏泽市</t>
  </si>
  <si>
    <t>3.省直管县小计</t>
  </si>
  <si>
    <t>高青县</t>
  </si>
  <si>
    <t>沂源县</t>
  </si>
  <si>
    <t>安丘市</t>
  </si>
  <si>
    <t>临朐县</t>
  </si>
  <si>
    <t>泗水县</t>
  </si>
  <si>
    <t>金乡县</t>
  </si>
  <si>
    <t>鱼台县</t>
  </si>
  <si>
    <t>汶上县</t>
  </si>
  <si>
    <t>梁山县</t>
  </si>
  <si>
    <t>微山县</t>
  </si>
  <si>
    <t>宁阳县</t>
  </si>
  <si>
    <t>东平县</t>
  </si>
  <si>
    <t>莒  县</t>
  </si>
  <si>
    <t>五莲县</t>
  </si>
  <si>
    <t>郯城县</t>
  </si>
  <si>
    <t>平邑县</t>
  </si>
  <si>
    <t>沂水县</t>
  </si>
  <si>
    <t>兰陵县</t>
  </si>
  <si>
    <t>蒙阴县</t>
  </si>
  <si>
    <t>临沭县</t>
  </si>
  <si>
    <t>夏津县</t>
  </si>
  <si>
    <t>庆云县</t>
  </si>
  <si>
    <t>乐陵市</t>
  </si>
  <si>
    <t>宁津县</t>
  </si>
  <si>
    <t>临邑县</t>
  </si>
  <si>
    <t>平原县</t>
  </si>
  <si>
    <t>莘  县</t>
  </si>
  <si>
    <t>冠  县</t>
  </si>
  <si>
    <t>临清市</t>
  </si>
  <si>
    <t>阳谷县</t>
  </si>
  <si>
    <t>高唐县</t>
  </si>
  <si>
    <t>惠民县</t>
  </si>
  <si>
    <t>阳信县</t>
  </si>
  <si>
    <t>无棣县</t>
  </si>
  <si>
    <t>曹  县</t>
  </si>
  <si>
    <t>鄄城县</t>
  </si>
  <si>
    <t>单  县</t>
  </si>
  <si>
    <t>成武县</t>
  </si>
  <si>
    <t>巨野县</t>
  </si>
  <si>
    <t>郓城县</t>
  </si>
  <si>
    <t>东明县</t>
  </si>
  <si>
    <t>4.农高区小计</t>
  </si>
  <si>
    <t>黄河三角洲农业高新技术产业示范区</t>
  </si>
  <si>
    <t>2021年中央财政就业补助资金提前下达资金分配测算表</t>
  </si>
  <si>
    <t>2020年分配下达（含省级资金）</t>
  </si>
  <si>
    <t>2021年需分配下达</t>
  </si>
  <si>
    <t>第一批中央资金（已下达）</t>
  </si>
  <si>
    <t>省级资金</t>
  </si>
  <si>
    <t>合计分配</t>
  </si>
  <si>
    <t>第一批</t>
  </si>
  <si>
    <t>第二批</t>
  </si>
  <si>
    <t>第三批</t>
  </si>
  <si>
    <t>国家级高技能人才培训基地补助（2020年剩余补助）</t>
  </si>
  <si>
    <t>剩余资金按上年下达资金比例测算（不含省本级）</t>
  </si>
  <si>
    <t>2019年就业目标责任考核优秀奖励</t>
  </si>
  <si>
    <t>省级高校毕业生集中招聘活动</t>
  </si>
  <si>
    <t>失业保险动态监测企业数量</t>
  </si>
  <si>
    <t>失业保险动态监测补贴</t>
  </si>
  <si>
    <t>失业动态监测补贴（取整）</t>
  </si>
  <si>
    <t>中央补助资金（不含省本级）</t>
  </si>
  <si>
    <t>占比</t>
  </si>
  <si>
    <t>省人力资源社会保障厅</t>
  </si>
  <si>
    <t>市小计</t>
  </si>
  <si>
    <t>直管县小计</t>
  </si>
  <si>
    <t>原直管县</t>
  </si>
  <si>
    <t>黄河三角洲</t>
  </si>
  <si>
    <t>原莱芜地区</t>
  </si>
  <si>
    <t>省级就业补助资金</t>
  </si>
  <si>
    <t>3.直管县小计</t>
  </si>
  <si>
    <t>淄博</t>
  </si>
  <si>
    <t>潍坊</t>
  </si>
  <si>
    <t>济宁</t>
  </si>
  <si>
    <t>泰安</t>
  </si>
  <si>
    <t>日照</t>
  </si>
  <si>
    <t>莒县</t>
  </si>
  <si>
    <t>临沂</t>
  </si>
  <si>
    <t>德州</t>
  </si>
  <si>
    <t>聊城</t>
  </si>
  <si>
    <t>莘县</t>
  </si>
  <si>
    <t>冠县</t>
  </si>
  <si>
    <t>滨州</t>
  </si>
  <si>
    <t>菏泽</t>
  </si>
  <si>
    <t>曹县</t>
  </si>
  <si>
    <t>单县</t>
  </si>
  <si>
    <t>4.原直管县小计</t>
  </si>
  <si>
    <t>济南</t>
  </si>
  <si>
    <t>商河县</t>
  </si>
  <si>
    <t>东营</t>
  </si>
  <si>
    <t>利津县</t>
  </si>
  <si>
    <t>烟台</t>
  </si>
  <si>
    <t>莱阳市</t>
  </si>
  <si>
    <t>威海</t>
  </si>
  <si>
    <t>荣成市</t>
  </si>
  <si>
    <t>5.农高区小计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</si>
</sst>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74">
    <font>
      <sz val="11"/>
      <color theme="1"/>
      <name val="宋体"/>
      <family val="0"/>
      <scheme val="minor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仿宋_GB2312"/>
      <family val="3"/>
    </font>
    <font>
      <sz val="10"/>
      <color indexed="8"/>
      <name val="黑体"/>
      <family val="3"/>
    </font>
    <font>
      <sz val="9"/>
      <color indexed="8"/>
      <name val="仿宋_GB2312"/>
      <family val="3"/>
    </font>
    <font>
      <b/>
      <sz val="10"/>
      <color indexed="8"/>
      <name val="黑体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20"/>
      <color indexed="8"/>
      <name val="方正小标宋简体"/>
      <family val="4"/>
    </font>
    <font>
      <b/>
      <sz val="11"/>
      <color indexed="8"/>
      <name val="仿宋_GB2312"/>
      <family val="3"/>
    </font>
    <font>
      <sz val="14"/>
      <color indexed="8"/>
      <name val="黑体"/>
      <family val="3"/>
    </font>
    <font>
      <sz val="9"/>
      <name val="宋体"/>
      <family val="0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in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rgb="FFFFFFFF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1"/>
      <color theme="1"/>
      <name val="仿宋_GB2312"/>
      <family val="3"/>
    </font>
    <font>
      <sz val="11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b/>
      <sz val="10"/>
      <color theme="1"/>
      <name val="黑体"/>
      <family val="3"/>
    </font>
    <font>
      <b/>
      <sz val="10"/>
      <color theme="1"/>
      <name val="仿宋_GB2312"/>
      <family val="3"/>
    </font>
    <font>
      <sz val="10"/>
      <color theme="1"/>
      <name val="宋体"/>
      <family val="0"/>
      <scheme val="minor"/>
    </font>
    <font>
      <b/>
      <sz val="11"/>
      <color theme="1"/>
      <name val="仿宋_GB2312"/>
      <family val="3"/>
    </font>
    <font>
      <sz val="20"/>
      <color theme="1"/>
      <name val="方正小标宋简体"/>
      <family val="4"/>
    </font>
    <font>
      <sz val="18"/>
      <color theme="1"/>
      <name val="方正小标宋简体"/>
      <family val="4"/>
    </font>
    <font>
      <sz val="18"/>
      <color theme="1"/>
      <name val="黑体"/>
      <family val="3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59" fillId="0" borderId="0" xfId="0" applyFont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176" fontId="59" fillId="33" borderId="0" xfId="0" applyNumberFormat="1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2" fillId="33" borderId="10" xfId="40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176" fontId="63" fillId="33" borderId="9" xfId="0" applyNumberFormat="1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176" fontId="64" fillId="33" borderId="9" xfId="0" applyNumberFormat="1" applyFont="1" applyFill="1" applyBorder="1" applyAlignment="1">
      <alignment horizontal="center" vertical="center" wrapText="1"/>
    </xf>
    <xf numFmtId="176" fontId="65" fillId="34" borderId="10" xfId="0" applyNumberFormat="1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176" fontId="62" fillId="33" borderId="9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176" fontId="2" fillId="33" borderId="10" xfId="40" applyNumberFormat="1" applyFont="1" applyFill="1" applyBorder="1" applyAlignment="1">
      <alignment horizontal="center" vertical="center" wrapText="1"/>
      <protection/>
    </xf>
    <xf numFmtId="176" fontId="3" fillId="33" borderId="9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7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40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67" fillId="0" borderId="9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right" vertical="center" wrapText="1"/>
    </xf>
    <xf numFmtId="0" fontId="59" fillId="0" borderId="0" xfId="0" applyFont="1" applyFill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176" fontId="69" fillId="33" borderId="0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right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176" fontId="71" fillId="33" borderId="0" xfId="0" applyNumberFormat="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right" vertical="center" wrapText="1"/>
    </xf>
    <xf numFmtId="0" fontId="61" fillId="0" borderId="9" xfId="0" applyFont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176" fontId="61" fillId="33" borderId="9" xfId="0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left" vertical="center" wrapText="1"/>
    </xf>
    <xf numFmtId="0" fontId="62" fillId="0" borderId="9" xfId="0" applyFont="1" applyBorder="1" applyAlignment="1">
      <alignment horizontal="right" vertical="center" wrapText="1"/>
    </xf>
    <xf numFmtId="0" fontId="2" fillId="33" borderId="11" xfId="40" applyFont="1" applyFill="1" applyBorder="1" applyAlignment="1">
      <alignment horizontal="center" vertical="center" wrapText="1"/>
      <protection/>
    </xf>
    <xf numFmtId="0" fontId="2" fillId="33" borderId="10" xfId="40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73" fillId="0" borderId="0" xfId="0" applyFont="1" applyFill="1" applyAlignment="1">
      <alignment horizontal="left" vertic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SheetLayoutView="100" zoomScalePageLayoutView="0" workbookViewId="0" topLeftCell="A55">
      <selection activeCell="A74" sqref="A74"/>
    </sheetView>
  </sheetViews>
  <sheetFormatPr defaultColWidth="8.875" defaultRowHeight="13.5"/>
  <cols>
    <col min="1" max="1" width="26.25390625" style="32" customWidth="1"/>
    <col min="2" max="2" width="17.125" style="32" customWidth="1"/>
    <col min="3" max="3" width="17.875" style="32" customWidth="1"/>
    <col min="4" max="4" width="16.50390625" style="32" customWidth="1"/>
    <col min="5" max="5" width="21.875" style="33" customWidth="1"/>
    <col min="6" max="243" width="8.875" style="33" customWidth="1"/>
  </cols>
  <sheetData>
    <row r="1" ht="31.5" customHeight="1">
      <c r="A1" s="77" t="s">
        <v>0</v>
      </c>
    </row>
    <row r="2" spans="1:4" ht="37.5" customHeight="1">
      <c r="A2" s="42" t="s">
        <v>1</v>
      </c>
      <c r="B2" s="42"/>
      <c r="C2" s="42"/>
      <c r="D2" s="42"/>
    </row>
    <row r="3" spans="1:4" ht="32.25" customHeight="1">
      <c r="A3" s="43" t="s">
        <v>2</v>
      </c>
      <c r="B3" s="44"/>
      <c r="C3" s="44"/>
      <c r="D3" s="44"/>
    </row>
    <row r="4" spans="1:4" ht="12.75" customHeight="1">
      <c r="A4" s="78" t="s">
        <v>3</v>
      </c>
      <c r="B4" s="79"/>
      <c r="C4" s="83"/>
      <c r="D4" s="84"/>
    </row>
    <row r="5" spans="1:4" ht="51.75" customHeight="1">
      <c r="A5" s="80"/>
      <c r="B5" s="81" t="s">
        <v>4</v>
      </c>
      <c r="C5" s="82" t="s">
        <v>5</v>
      </c>
      <c r="D5" s="82" t="s">
        <v>6</v>
      </c>
    </row>
    <row r="6" spans="1:4" ht="27.75" customHeight="1">
      <c r="A6" s="34" t="s">
        <v>7</v>
      </c>
      <c r="B6" s="34">
        <f>B7+B9+B31+B73</f>
        <v>14250</v>
      </c>
      <c r="C6" s="34">
        <f>C7+C9+C31+C73</f>
        <v>1000</v>
      </c>
      <c r="D6" s="34">
        <f>D7+D9+D31+D73</f>
        <v>505.68000000000006</v>
      </c>
    </row>
    <row r="7" spans="1:4" ht="27.75" customHeight="1">
      <c r="A7" s="34" t="s">
        <v>8</v>
      </c>
      <c r="B7" s="34">
        <f>B8</f>
        <v>400</v>
      </c>
      <c r="C7" s="34"/>
      <c r="D7" s="35"/>
    </row>
    <row r="8" spans="1:4" ht="27.75" customHeight="1">
      <c r="A8" s="36" t="s">
        <v>9</v>
      </c>
      <c r="B8" s="36">
        <f>'测算表'!J9</f>
        <v>400</v>
      </c>
      <c r="C8" s="37"/>
      <c r="D8" s="35"/>
    </row>
    <row r="9" spans="1:4" s="31" customFormat="1" ht="27.75" customHeight="1">
      <c r="A9" s="38" t="s">
        <v>10</v>
      </c>
      <c r="B9" s="38">
        <f>B10+B13+B14+B15+B16+B18+B20+B21+B22+B23+B25+B26+B27+B28+B29+B30</f>
        <v>9069</v>
      </c>
      <c r="C9" s="38">
        <f>C10+C13+C14+C15+C16+C18+C20+C21+C22+C23+C25+C26+C27+C28+C29+C30</f>
        <v>1000</v>
      </c>
      <c r="D9" s="38">
        <f>D10+D13+D14+D15+D16+D18+D20+D21+D22+D23+D25+D26+D27+D28+D29+D30</f>
        <v>409.20000000000005</v>
      </c>
    </row>
    <row r="10" spans="1:4" ht="27.75" customHeight="1">
      <c r="A10" s="39" t="s">
        <v>11</v>
      </c>
      <c r="B10" s="36">
        <f>'测算表'!J11+'测算表'!J12+'测算表'!J71</f>
        <v>1358</v>
      </c>
      <c r="C10" s="37">
        <f>'测算表'!K11</f>
        <v>200</v>
      </c>
      <c r="D10" s="35">
        <f>'测算表'!N11+'测算表'!N12+'测算表'!N71</f>
        <v>66.72</v>
      </c>
    </row>
    <row r="11" spans="1:4" ht="27.75" customHeight="1">
      <c r="A11" s="39" t="s">
        <v>12</v>
      </c>
      <c r="B11" s="39">
        <f>'测算表'!J12</f>
        <v>302</v>
      </c>
      <c r="C11" s="37"/>
      <c r="D11" s="35">
        <f>'测算表'!N12</f>
        <v>19.2</v>
      </c>
    </row>
    <row r="12" spans="1:4" ht="27.75" customHeight="1">
      <c r="A12" s="36" t="s">
        <v>13</v>
      </c>
      <c r="B12" s="36">
        <f>'测算表'!J71</f>
        <v>82</v>
      </c>
      <c r="C12" s="37"/>
      <c r="D12" s="35">
        <f>'测算表'!N71</f>
        <v>1.2</v>
      </c>
    </row>
    <row r="13" spans="1:4" ht="27.75" customHeight="1">
      <c r="A13" s="39" t="s">
        <v>14</v>
      </c>
      <c r="B13" s="39">
        <f>'测算表'!J13</f>
        <v>200</v>
      </c>
      <c r="C13" s="37">
        <f>'测算表'!K13</f>
        <v>200</v>
      </c>
      <c r="D13" s="35"/>
    </row>
    <row r="14" spans="1:4" ht="27.75" customHeight="1">
      <c r="A14" s="39" t="s">
        <v>15</v>
      </c>
      <c r="B14" s="39">
        <f>'测算表'!J14</f>
        <v>546</v>
      </c>
      <c r="C14" s="37"/>
      <c r="D14" s="35">
        <f>'测算表'!N14</f>
        <v>23.04</v>
      </c>
    </row>
    <row r="15" spans="1:4" ht="27.75" customHeight="1">
      <c r="A15" s="39" t="s">
        <v>16</v>
      </c>
      <c r="B15" s="39">
        <f>'测算表'!J15</f>
        <v>500</v>
      </c>
      <c r="C15" s="37"/>
      <c r="D15" s="35">
        <f>'测算表'!N15</f>
        <v>25.919999999999998</v>
      </c>
    </row>
    <row r="16" spans="1:4" ht="27.75" customHeight="1">
      <c r="A16" s="39" t="s">
        <v>17</v>
      </c>
      <c r="B16" s="39">
        <f>'测算表'!J16+'测算表'!J72</f>
        <v>613</v>
      </c>
      <c r="C16" s="37">
        <f>'测算表'!K16</f>
        <v>200</v>
      </c>
      <c r="D16" s="35">
        <f>'测算表'!N16+'测算表'!N72</f>
        <v>48</v>
      </c>
    </row>
    <row r="17" spans="1:4" ht="27.75" customHeight="1">
      <c r="A17" s="36" t="s">
        <v>18</v>
      </c>
      <c r="B17" s="39">
        <f>'测算表'!J72</f>
        <v>59</v>
      </c>
      <c r="C17" s="37"/>
      <c r="D17" s="35">
        <f>'测算表'!N72</f>
        <v>4.32</v>
      </c>
    </row>
    <row r="18" spans="1:4" ht="27.75" customHeight="1">
      <c r="A18" s="39" t="s">
        <v>19</v>
      </c>
      <c r="B18" s="39">
        <f>'测算表'!J17+'测算表'!J73</f>
        <v>638</v>
      </c>
      <c r="C18" s="37"/>
      <c r="D18" s="35">
        <f>'测算表'!N17+'测算表'!N73</f>
        <v>52.8</v>
      </c>
    </row>
    <row r="19" spans="1:4" ht="27.75" customHeight="1">
      <c r="A19" s="36" t="s">
        <v>20</v>
      </c>
      <c r="B19" s="39">
        <f>'测算表'!J73</f>
        <v>97</v>
      </c>
      <c r="C19" s="37"/>
      <c r="D19" s="35"/>
    </row>
    <row r="20" spans="1:4" ht="27.75" customHeight="1">
      <c r="A20" s="39" t="s">
        <v>21</v>
      </c>
      <c r="B20" s="39">
        <f>'测算表'!J18</f>
        <v>787</v>
      </c>
      <c r="C20" s="37">
        <f>'测算表'!K18</f>
        <v>200</v>
      </c>
      <c r="D20" s="35">
        <f>'测算表'!N18</f>
        <v>25.68</v>
      </c>
    </row>
    <row r="21" spans="1:4" ht="27.75" customHeight="1">
      <c r="A21" s="39" t="s">
        <v>22</v>
      </c>
      <c r="B21" s="39">
        <f>'测算表'!J19</f>
        <v>564</v>
      </c>
      <c r="C21" s="37"/>
      <c r="D21" s="35">
        <f>'测算表'!N19</f>
        <v>24</v>
      </c>
    </row>
    <row r="22" spans="1:4" ht="27.75" customHeight="1">
      <c r="A22" s="39" t="s">
        <v>23</v>
      </c>
      <c r="B22" s="39">
        <f>'测算表'!J20</f>
        <v>526</v>
      </c>
      <c r="C22" s="37"/>
      <c r="D22" s="35">
        <f>'测算表'!N20</f>
        <v>19.2</v>
      </c>
    </row>
    <row r="23" spans="1:4" ht="27.75" customHeight="1">
      <c r="A23" s="39" t="s">
        <v>24</v>
      </c>
      <c r="B23" s="39">
        <f>'测算表'!J21+'测算表'!J74</f>
        <v>442</v>
      </c>
      <c r="C23" s="37"/>
      <c r="D23" s="35">
        <f>'测算表'!N21+'测算表'!N74</f>
        <v>26.4</v>
      </c>
    </row>
    <row r="24" spans="1:4" ht="27.75" customHeight="1">
      <c r="A24" s="36" t="s">
        <v>25</v>
      </c>
      <c r="B24" s="39">
        <f>'测算表'!J74</f>
        <v>157</v>
      </c>
      <c r="C24" s="37"/>
      <c r="D24" s="35">
        <f>'测算表'!N74</f>
        <v>4.32</v>
      </c>
    </row>
    <row r="25" spans="1:4" ht="27.75" customHeight="1">
      <c r="A25" s="39" t="s">
        <v>26</v>
      </c>
      <c r="B25" s="39">
        <f>'测算表'!J22</f>
        <v>552</v>
      </c>
      <c r="C25" s="37">
        <f>'测算表'!K22</f>
        <v>200</v>
      </c>
      <c r="D25" s="35">
        <f>'测算表'!N22</f>
        <v>16.8</v>
      </c>
    </row>
    <row r="26" spans="1:4" ht="27.75" customHeight="1">
      <c r="A26" s="39" t="s">
        <v>27</v>
      </c>
      <c r="B26" s="39">
        <f>'测算表'!J23</f>
        <v>704</v>
      </c>
      <c r="C26" s="37"/>
      <c r="D26" s="35">
        <f>'测算表'!N23</f>
        <v>21.599999999999998</v>
      </c>
    </row>
    <row r="27" spans="1:4" ht="27.75" customHeight="1">
      <c r="A27" s="39" t="s">
        <v>28</v>
      </c>
      <c r="B27" s="39">
        <f>'测算表'!J24</f>
        <v>385</v>
      </c>
      <c r="C27" s="37"/>
      <c r="D27" s="35">
        <f>'测算表'!N24</f>
        <v>18</v>
      </c>
    </row>
    <row r="28" spans="1:4" ht="27.75" customHeight="1">
      <c r="A28" s="39" t="s">
        <v>29</v>
      </c>
      <c r="B28" s="39">
        <f>'测算表'!J25</f>
        <v>368</v>
      </c>
      <c r="C28" s="37"/>
      <c r="D28" s="35">
        <f>'测算表'!N25</f>
        <v>12.48</v>
      </c>
    </row>
    <row r="29" spans="1:4" ht="27.75" customHeight="1">
      <c r="A29" s="39" t="s">
        <v>30</v>
      </c>
      <c r="B29" s="39">
        <f>'测算表'!J26</f>
        <v>424</v>
      </c>
      <c r="C29" s="37"/>
      <c r="D29" s="35">
        <f>'测算表'!N26</f>
        <v>18.48</v>
      </c>
    </row>
    <row r="30" spans="1:4" ht="27.75" customHeight="1">
      <c r="A30" s="39" t="s">
        <v>31</v>
      </c>
      <c r="B30" s="39">
        <f>'测算表'!J27</f>
        <v>462</v>
      </c>
      <c r="C30" s="37"/>
      <c r="D30" s="35">
        <f>'测算表'!N27</f>
        <v>10.08</v>
      </c>
    </row>
    <row r="31" spans="1:4" s="31" customFormat="1" ht="27.75" customHeight="1">
      <c r="A31" s="40" t="s">
        <v>32</v>
      </c>
      <c r="B31" s="41">
        <f>SUM(B32:B72)</f>
        <v>4772</v>
      </c>
      <c r="C31" s="41"/>
      <c r="D31" s="41">
        <f>SUM(D32:D72)</f>
        <v>96.47999999999999</v>
      </c>
    </row>
    <row r="32" spans="1:4" ht="27.75" customHeight="1">
      <c r="A32" s="36" t="s">
        <v>33</v>
      </c>
      <c r="B32" s="39">
        <f>'测算表'!J29</f>
        <v>76</v>
      </c>
      <c r="C32" s="37"/>
      <c r="D32" s="35">
        <f>'测算表'!N29</f>
        <v>2.88</v>
      </c>
    </row>
    <row r="33" spans="1:4" ht="27.75" customHeight="1">
      <c r="A33" s="36" t="s">
        <v>34</v>
      </c>
      <c r="B33" s="39">
        <f>'测算表'!J30</f>
        <v>95</v>
      </c>
      <c r="C33" s="37"/>
      <c r="D33" s="35">
        <f>'测算表'!N30</f>
        <v>2.88</v>
      </c>
    </row>
    <row r="34" spans="1:4" ht="27.75" customHeight="1">
      <c r="A34" s="36" t="s">
        <v>35</v>
      </c>
      <c r="B34" s="39">
        <f>'测算表'!J31</f>
        <v>121</v>
      </c>
      <c r="C34" s="37"/>
      <c r="D34" s="35">
        <f>'测算表'!N31</f>
        <v>1.44</v>
      </c>
    </row>
    <row r="35" spans="1:4" ht="27.75" customHeight="1">
      <c r="A35" s="36" t="s">
        <v>36</v>
      </c>
      <c r="B35" s="39">
        <f>'测算表'!J32</f>
        <v>121</v>
      </c>
      <c r="C35" s="37"/>
      <c r="D35" s="35">
        <f>'测算表'!N32</f>
        <v>2.88</v>
      </c>
    </row>
    <row r="36" spans="1:4" ht="27.75" customHeight="1">
      <c r="A36" s="36" t="s">
        <v>37</v>
      </c>
      <c r="B36" s="39">
        <f>'测算表'!J33</f>
        <v>98</v>
      </c>
      <c r="C36" s="37"/>
      <c r="D36" s="35">
        <f>'测算表'!N33</f>
        <v>1.92</v>
      </c>
    </row>
    <row r="37" spans="1:4" ht="27.75" customHeight="1">
      <c r="A37" s="36" t="s">
        <v>38</v>
      </c>
      <c r="B37" s="39">
        <f>'测算表'!J34</f>
        <v>160</v>
      </c>
      <c r="C37" s="37"/>
      <c r="D37" s="35">
        <f>'测算表'!N34</f>
        <v>1.92</v>
      </c>
    </row>
    <row r="38" spans="1:4" ht="27.75" customHeight="1">
      <c r="A38" s="36" t="s">
        <v>39</v>
      </c>
      <c r="B38" s="39">
        <f>'测算表'!J35</f>
        <v>88</v>
      </c>
      <c r="C38" s="37"/>
      <c r="D38" s="35">
        <f>'测算表'!N35</f>
        <v>1.92</v>
      </c>
    </row>
    <row r="39" spans="1:4" ht="27.75" customHeight="1">
      <c r="A39" s="36" t="s">
        <v>40</v>
      </c>
      <c r="B39" s="39">
        <f>'测算表'!J36</f>
        <v>144</v>
      </c>
      <c r="C39" s="37"/>
      <c r="D39" s="35">
        <f>'测算表'!N36</f>
        <v>1.92</v>
      </c>
    </row>
    <row r="40" spans="1:4" ht="27.75" customHeight="1">
      <c r="A40" s="36" t="s">
        <v>41</v>
      </c>
      <c r="B40" s="39">
        <f>'测算表'!J37</f>
        <v>134</v>
      </c>
      <c r="C40" s="37"/>
      <c r="D40" s="35">
        <f>'测算表'!N37</f>
        <v>1.92</v>
      </c>
    </row>
    <row r="41" spans="1:4" ht="27.75" customHeight="1">
      <c r="A41" s="36" t="s">
        <v>42</v>
      </c>
      <c r="B41" s="39">
        <f>'测算表'!J38</f>
        <v>142</v>
      </c>
      <c r="C41" s="37"/>
      <c r="D41" s="35">
        <f>'测算表'!N38</f>
        <v>2.4</v>
      </c>
    </row>
    <row r="42" spans="1:4" ht="27.75" customHeight="1">
      <c r="A42" s="36" t="s">
        <v>43</v>
      </c>
      <c r="B42" s="39">
        <f>'测算表'!J39</f>
        <v>133</v>
      </c>
      <c r="C42" s="37"/>
      <c r="D42" s="35">
        <f>'测算表'!N39</f>
        <v>3.5999999999999996</v>
      </c>
    </row>
    <row r="43" spans="1:4" ht="27.75" customHeight="1">
      <c r="A43" s="36" t="s">
        <v>44</v>
      </c>
      <c r="B43" s="39">
        <f>'测算表'!J40</f>
        <v>129</v>
      </c>
      <c r="C43" s="37"/>
      <c r="D43" s="35">
        <f>'测算表'!N40</f>
        <v>3.5999999999999996</v>
      </c>
    </row>
    <row r="44" spans="1:4" ht="27.75" customHeight="1">
      <c r="A44" s="36" t="s">
        <v>45</v>
      </c>
      <c r="B44" s="39">
        <f>'测算表'!J41</f>
        <v>110</v>
      </c>
      <c r="C44" s="37"/>
      <c r="D44" s="35">
        <f>'测算表'!N41</f>
        <v>3.5999999999999996</v>
      </c>
    </row>
    <row r="45" spans="1:4" ht="27.75" customHeight="1">
      <c r="A45" s="36" t="s">
        <v>46</v>
      </c>
      <c r="B45" s="39">
        <f>'测算表'!J42</f>
        <v>106</v>
      </c>
      <c r="C45" s="37"/>
      <c r="D45" s="35">
        <f>'测算表'!N42</f>
        <v>3.5999999999999996</v>
      </c>
    </row>
    <row r="46" spans="1:4" ht="27.75" customHeight="1">
      <c r="A46" s="36" t="s">
        <v>47</v>
      </c>
      <c r="B46" s="39">
        <f>'测算表'!J43</f>
        <v>118</v>
      </c>
      <c r="C46" s="37"/>
      <c r="D46" s="35">
        <f>'测算表'!N43</f>
        <v>2.4</v>
      </c>
    </row>
    <row r="47" spans="1:4" ht="27.75" customHeight="1">
      <c r="A47" s="36" t="s">
        <v>48</v>
      </c>
      <c r="B47" s="39">
        <f>'测算表'!J44</f>
        <v>115</v>
      </c>
      <c r="C47" s="37"/>
      <c r="D47" s="35">
        <f>'测算表'!N44</f>
        <v>2.4</v>
      </c>
    </row>
    <row r="48" spans="1:4" ht="27.75" customHeight="1">
      <c r="A48" s="36" t="s">
        <v>49</v>
      </c>
      <c r="B48" s="39">
        <f>'测算表'!J45</f>
        <v>141</v>
      </c>
      <c r="C48" s="37"/>
      <c r="D48" s="35">
        <f>'测算表'!N45</f>
        <v>2.4</v>
      </c>
    </row>
    <row r="49" spans="1:4" ht="27.75" customHeight="1">
      <c r="A49" s="36" t="s">
        <v>50</v>
      </c>
      <c r="B49" s="39">
        <f>'测算表'!J46</f>
        <v>107</v>
      </c>
      <c r="C49" s="37"/>
      <c r="D49" s="35">
        <f>'测算表'!N46</f>
        <v>2.4</v>
      </c>
    </row>
    <row r="50" spans="1:4" ht="27.75" customHeight="1">
      <c r="A50" s="36" t="s">
        <v>51</v>
      </c>
      <c r="B50" s="39">
        <f>'测算表'!J47</f>
        <v>111</v>
      </c>
      <c r="C50" s="37"/>
      <c r="D50" s="35">
        <f>'测算表'!N47</f>
        <v>2.4</v>
      </c>
    </row>
    <row r="51" spans="1:4" ht="27.75" customHeight="1">
      <c r="A51" s="36" t="s">
        <v>52</v>
      </c>
      <c r="B51" s="39">
        <f>'测算表'!J48</f>
        <v>112</v>
      </c>
      <c r="C51" s="37"/>
      <c r="D51" s="35">
        <f>'测算表'!N48</f>
        <v>2.4</v>
      </c>
    </row>
    <row r="52" spans="1:4" ht="27.75" customHeight="1">
      <c r="A52" s="36" t="s">
        <v>53</v>
      </c>
      <c r="B52" s="39">
        <f>'测算表'!J49</f>
        <v>94</v>
      </c>
      <c r="C52" s="37"/>
      <c r="D52" s="35">
        <f>'测算表'!N49</f>
        <v>1.2</v>
      </c>
    </row>
    <row r="53" spans="1:4" ht="27.75" customHeight="1">
      <c r="A53" s="36" t="s">
        <v>54</v>
      </c>
      <c r="B53" s="39">
        <f>'测算表'!J50</f>
        <v>56</v>
      </c>
      <c r="C53" s="37"/>
      <c r="D53" s="35">
        <f>'测算表'!N50</f>
        <v>1.2</v>
      </c>
    </row>
    <row r="54" spans="1:4" ht="27.75" customHeight="1">
      <c r="A54" s="36" t="s">
        <v>55</v>
      </c>
      <c r="B54" s="39">
        <f>'测算表'!J51</f>
        <v>102</v>
      </c>
      <c r="C54" s="37"/>
      <c r="D54" s="35">
        <f>'测算表'!N51</f>
        <v>1.2</v>
      </c>
    </row>
    <row r="55" spans="1:4" ht="27.75" customHeight="1">
      <c r="A55" s="36" t="s">
        <v>56</v>
      </c>
      <c r="B55" s="39">
        <f>'测算表'!J52</f>
        <v>65</v>
      </c>
      <c r="C55" s="37"/>
      <c r="D55" s="35">
        <f>'测算表'!N52</f>
        <v>0.48</v>
      </c>
    </row>
    <row r="56" spans="1:4" ht="27.75" customHeight="1">
      <c r="A56" s="36" t="s">
        <v>57</v>
      </c>
      <c r="B56" s="39">
        <f>'测算表'!J53</f>
        <v>89</v>
      </c>
      <c r="C56" s="37"/>
      <c r="D56" s="35">
        <f>'测算表'!N53</f>
        <v>1.44</v>
      </c>
    </row>
    <row r="57" spans="1:4" ht="27.75" customHeight="1">
      <c r="A57" s="36" t="s">
        <v>58</v>
      </c>
      <c r="B57" s="39">
        <f>'测算表'!J54</f>
        <v>80</v>
      </c>
      <c r="C57" s="37"/>
      <c r="D57" s="35">
        <f>'测算表'!N54</f>
        <v>1.2</v>
      </c>
    </row>
    <row r="58" spans="1:4" ht="27.75" customHeight="1">
      <c r="A58" s="36" t="s">
        <v>59</v>
      </c>
      <c r="B58" s="39">
        <f>'测算表'!J55</f>
        <v>107</v>
      </c>
      <c r="C58" s="37"/>
      <c r="D58" s="35">
        <f>'测算表'!N55</f>
        <v>2.4</v>
      </c>
    </row>
    <row r="59" spans="1:4" ht="27.75" customHeight="1">
      <c r="A59" s="36" t="s">
        <v>60</v>
      </c>
      <c r="B59" s="39">
        <f>'测算表'!J56</f>
        <v>113</v>
      </c>
      <c r="C59" s="37"/>
      <c r="D59" s="35">
        <f>'测算表'!N56</f>
        <v>2.4</v>
      </c>
    </row>
    <row r="60" spans="1:4" ht="27.75" customHeight="1">
      <c r="A60" s="36" t="s">
        <v>61</v>
      </c>
      <c r="B60" s="39">
        <f>'测算表'!J57</f>
        <v>216</v>
      </c>
      <c r="C60" s="37"/>
      <c r="D60" s="35">
        <f>'测算表'!N57</f>
        <v>2.6399999999999997</v>
      </c>
    </row>
    <row r="61" spans="1:4" ht="27.75" customHeight="1">
      <c r="A61" s="36" t="s">
        <v>62</v>
      </c>
      <c r="B61" s="39">
        <f>'测算表'!J58</f>
        <v>99</v>
      </c>
      <c r="C61" s="37"/>
      <c r="D61" s="35">
        <f>'测算表'!N58</f>
        <v>2.4</v>
      </c>
    </row>
    <row r="62" spans="1:4" ht="27.75" customHeight="1">
      <c r="A62" s="36" t="s">
        <v>63</v>
      </c>
      <c r="B62" s="39">
        <f>'测算表'!J59</f>
        <v>114</v>
      </c>
      <c r="C62" s="37"/>
      <c r="D62" s="35">
        <f>'测算表'!N59</f>
        <v>3.5999999999999996</v>
      </c>
    </row>
    <row r="63" spans="1:4" ht="27.75" customHeight="1">
      <c r="A63" s="36" t="s">
        <v>64</v>
      </c>
      <c r="B63" s="39">
        <f>'测算表'!J60</f>
        <v>146</v>
      </c>
      <c r="C63" s="37"/>
      <c r="D63" s="35">
        <f>'测算表'!N60</f>
        <v>2.6399999999999997</v>
      </c>
    </row>
    <row r="64" spans="1:4" ht="27.75" customHeight="1">
      <c r="A64" s="36" t="s">
        <v>65</v>
      </c>
      <c r="B64" s="39">
        <f>'测算表'!J61</f>
        <v>104</v>
      </c>
      <c r="C64" s="37"/>
      <c r="D64" s="35">
        <f>'测算表'!N61</f>
        <v>2.6399999999999997</v>
      </c>
    </row>
    <row r="65" spans="1:4" ht="27.75" customHeight="1">
      <c r="A65" s="36" t="s">
        <v>66</v>
      </c>
      <c r="B65" s="39">
        <f>'测算表'!J62</f>
        <v>85</v>
      </c>
      <c r="C65" s="37"/>
      <c r="D65" s="35">
        <f>'测算表'!N62</f>
        <v>2.6399999999999997</v>
      </c>
    </row>
    <row r="66" spans="1:4" ht="27.75" customHeight="1">
      <c r="A66" s="36" t="s">
        <v>67</v>
      </c>
      <c r="B66" s="39">
        <f>'测算表'!J63</f>
        <v>169</v>
      </c>
      <c r="C66" s="37"/>
      <c r="D66" s="35">
        <f>'测算表'!N63</f>
        <v>2.6399999999999997</v>
      </c>
    </row>
    <row r="67" spans="1:4" ht="27.75" customHeight="1">
      <c r="A67" s="36" t="s">
        <v>68</v>
      </c>
      <c r="B67" s="39">
        <f>'测算表'!J64</f>
        <v>139</v>
      </c>
      <c r="C67" s="37"/>
      <c r="D67" s="35">
        <f>'测算表'!N64</f>
        <v>2.88</v>
      </c>
    </row>
    <row r="68" spans="1:4" ht="27.75" customHeight="1">
      <c r="A68" s="36" t="s">
        <v>69</v>
      </c>
      <c r="B68" s="39">
        <f>'测算表'!J65</f>
        <v>130</v>
      </c>
      <c r="C68" s="37"/>
      <c r="D68" s="35">
        <f>'测算表'!N65</f>
        <v>2.6399999999999997</v>
      </c>
    </row>
    <row r="69" spans="1:4" ht="27.75" customHeight="1">
      <c r="A69" s="36" t="s">
        <v>70</v>
      </c>
      <c r="B69" s="39">
        <f>'测算表'!J66</f>
        <v>96</v>
      </c>
      <c r="C69" s="37"/>
      <c r="D69" s="35">
        <f>'测算表'!N66</f>
        <v>2.16</v>
      </c>
    </row>
    <row r="70" spans="1:4" ht="27.75" customHeight="1">
      <c r="A70" s="36" t="s">
        <v>71</v>
      </c>
      <c r="B70" s="39">
        <f>'测算表'!J67</f>
        <v>155</v>
      </c>
      <c r="C70" s="37"/>
      <c r="D70" s="35">
        <f>'测算表'!N67</f>
        <v>1.68</v>
      </c>
    </row>
    <row r="71" spans="1:4" ht="27.75" customHeight="1">
      <c r="A71" s="36" t="s">
        <v>72</v>
      </c>
      <c r="B71" s="39">
        <f>'测算表'!J68</f>
        <v>134</v>
      </c>
      <c r="C71" s="37"/>
      <c r="D71" s="35">
        <f>'测算表'!N68</f>
        <v>2.6399999999999997</v>
      </c>
    </row>
    <row r="72" spans="1:4" ht="27.75" customHeight="1">
      <c r="A72" s="36" t="s">
        <v>73</v>
      </c>
      <c r="B72" s="39">
        <f>'测算表'!J69</f>
        <v>118</v>
      </c>
      <c r="C72" s="37"/>
      <c r="D72" s="35">
        <f>'测算表'!N69</f>
        <v>2.88</v>
      </c>
    </row>
    <row r="73" spans="1:4" s="31" customFormat="1" ht="27.75" customHeight="1">
      <c r="A73" s="38" t="s">
        <v>74</v>
      </c>
      <c r="B73" s="38">
        <f>B74</f>
        <v>9</v>
      </c>
      <c r="C73" s="38"/>
      <c r="D73" s="38"/>
    </row>
    <row r="74" spans="1:4" ht="41.25" customHeight="1">
      <c r="A74" s="36" t="s">
        <v>75</v>
      </c>
      <c r="B74" s="37">
        <f>'测算表'!J76</f>
        <v>9</v>
      </c>
      <c r="C74" s="37"/>
      <c r="D74" s="35"/>
    </row>
  </sheetData>
  <sheetProtection/>
  <mergeCells count="4">
    <mergeCell ref="A2:D2"/>
    <mergeCell ref="A3:D3"/>
    <mergeCell ref="B4:D4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zoomScaleSheetLayoutView="100" zoomScalePageLayoutView="0" workbookViewId="0" topLeftCell="A1">
      <selection activeCell="AC11" sqref="AC11"/>
    </sheetView>
  </sheetViews>
  <sheetFormatPr defaultColWidth="8.875" defaultRowHeight="13.5"/>
  <cols>
    <col min="1" max="1" width="6.75390625" style="1" customWidth="1"/>
    <col min="2" max="2" width="8.875" style="1" customWidth="1"/>
    <col min="3" max="9" width="11.125" style="1" hidden="1" customWidth="1"/>
    <col min="10" max="10" width="11.125" style="2" customWidth="1"/>
    <col min="11" max="13" width="11.125" style="1" customWidth="1"/>
    <col min="14" max="14" width="11.125" style="3" customWidth="1"/>
    <col min="15" max="15" width="11.125" style="2" customWidth="1"/>
    <col min="16" max="16" width="11.125" style="1" customWidth="1"/>
    <col min="17" max="17" width="11.125" style="4" hidden="1" customWidth="1"/>
    <col min="18" max="18" width="8.875" style="5" customWidth="1"/>
    <col min="19" max="19" width="8.875" style="5" hidden="1" customWidth="1"/>
    <col min="20" max="20" width="12.75390625" style="5" hidden="1" customWidth="1"/>
    <col min="21" max="21" width="12.875" style="6" hidden="1" customWidth="1"/>
    <col min="22" max="32" width="9.00390625" style="5" bestFit="1" customWidth="1"/>
    <col min="33" max="224" width="8.875" style="5" customWidth="1"/>
    <col min="225" max="252" width="9.00390625" style="5" bestFit="1" customWidth="1"/>
    <col min="253" max="16384" width="8.875" style="5" customWidth="1"/>
  </cols>
  <sheetData>
    <row r="1" spans="1:17" ht="57.75" customHeight="1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6"/>
      <c r="K1" s="45"/>
      <c r="L1" s="45"/>
      <c r="M1" s="45"/>
      <c r="N1" s="47"/>
      <c r="O1" s="46"/>
      <c r="P1" s="45"/>
      <c r="Q1" s="48"/>
    </row>
    <row r="2" spans="1:17" ht="34.5" customHeight="1">
      <c r="A2" s="49" t="s">
        <v>2</v>
      </c>
      <c r="B2" s="49"/>
      <c r="C2" s="50"/>
      <c r="D2" s="50"/>
      <c r="E2" s="50"/>
      <c r="F2" s="50"/>
      <c r="G2" s="50"/>
      <c r="H2" s="50"/>
      <c r="I2" s="50"/>
      <c r="J2" s="51"/>
      <c r="K2" s="50"/>
      <c r="L2" s="50"/>
      <c r="M2" s="50"/>
      <c r="N2" s="52"/>
      <c r="O2" s="51"/>
      <c r="P2" s="50"/>
      <c r="Q2" s="53"/>
    </row>
    <row r="3" spans="1:17" ht="21.75" customHeight="1">
      <c r="A3" s="54" t="s">
        <v>3</v>
      </c>
      <c r="B3" s="54"/>
      <c r="C3" s="71" t="s">
        <v>77</v>
      </c>
      <c r="D3" s="72"/>
      <c r="E3" s="72"/>
      <c r="F3" s="73"/>
      <c r="G3" s="54" t="s">
        <v>78</v>
      </c>
      <c r="H3" s="54"/>
      <c r="I3" s="54"/>
      <c r="J3" s="55"/>
      <c r="K3" s="54"/>
      <c r="L3" s="54"/>
      <c r="M3" s="54"/>
      <c r="N3" s="56"/>
      <c r="O3" s="55"/>
      <c r="P3" s="54"/>
      <c r="Q3" s="54"/>
    </row>
    <row r="4" spans="1:17" ht="21" customHeight="1">
      <c r="A4" s="54"/>
      <c r="B4" s="54"/>
      <c r="C4" s="74"/>
      <c r="D4" s="75"/>
      <c r="E4" s="75"/>
      <c r="F4" s="76"/>
      <c r="G4" s="57" t="s">
        <v>79</v>
      </c>
      <c r="H4" s="58"/>
      <c r="I4" s="59"/>
      <c r="J4" s="55" t="s">
        <v>80</v>
      </c>
      <c r="K4" s="54"/>
      <c r="L4" s="54"/>
      <c r="M4" s="54"/>
      <c r="N4" s="56"/>
      <c r="O4" s="55"/>
      <c r="P4" s="54"/>
      <c r="Q4" s="69" t="s">
        <v>81</v>
      </c>
    </row>
    <row r="5" spans="1:17" ht="66" customHeight="1">
      <c r="A5" s="54"/>
      <c r="B5" s="54"/>
      <c r="C5" s="8" t="s">
        <v>7</v>
      </c>
      <c r="D5" s="8" t="s">
        <v>82</v>
      </c>
      <c r="E5" s="8" t="s">
        <v>83</v>
      </c>
      <c r="F5" s="8" t="s">
        <v>84</v>
      </c>
      <c r="G5" s="8" t="s">
        <v>7</v>
      </c>
      <c r="H5" s="9" t="s">
        <v>85</v>
      </c>
      <c r="I5" s="9" t="s">
        <v>86</v>
      </c>
      <c r="J5" s="16" t="s">
        <v>7</v>
      </c>
      <c r="K5" s="9" t="s">
        <v>87</v>
      </c>
      <c r="L5" s="9" t="s">
        <v>88</v>
      </c>
      <c r="M5" s="9" t="s">
        <v>89</v>
      </c>
      <c r="N5" s="17" t="s">
        <v>90</v>
      </c>
      <c r="O5" s="16" t="s">
        <v>91</v>
      </c>
      <c r="P5" s="9" t="s">
        <v>86</v>
      </c>
      <c r="Q5" s="70"/>
    </row>
    <row r="6" spans="1:17" ht="18" customHeight="1">
      <c r="A6" s="60" t="s">
        <v>7</v>
      </c>
      <c r="B6" s="60"/>
      <c r="C6" s="10">
        <f>C7+C10+C28+C70+C75</f>
        <v>86006</v>
      </c>
      <c r="D6" s="10">
        <f>D7+D10+D28+D70+D75</f>
        <v>74118</v>
      </c>
      <c r="E6" s="10">
        <f>E7+E10+E28+E70+E75</f>
        <v>10000</v>
      </c>
      <c r="F6" s="10">
        <f>F7+F10+F28+F70+F75</f>
        <v>1888</v>
      </c>
      <c r="G6" s="10">
        <f>H6+I6</f>
        <v>45204</v>
      </c>
      <c r="H6" s="10">
        <f>H7+H10+H28+H70+H75</f>
        <v>3202</v>
      </c>
      <c r="I6" s="10">
        <f>I7+I10+I28+I70+I75</f>
        <v>42002</v>
      </c>
      <c r="J6" s="18">
        <f>J7+J10+J28+J70+J75</f>
        <v>14250</v>
      </c>
      <c r="K6" s="10">
        <f>K7+K10+K28+K70+K75</f>
        <v>1000</v>
      </c>
      <c r="L6" s="10">
        <f>L7+L10+L28+L70+L75</f>
        <v>400</v>
      </c>
      <c r="M6" s="10">
        <f>M7+M10+M28+M70+M75</f>
        <v>2227</v>
      </c>
      <c r="N6" s="19">
        <f>N7+N10+N28+N70+N75</f>
        <v>505.68</v>
      </c>
      <c r="O6" s="18">
        <f>O7+O10+O28+O70+O75</f>
        <v>504</v>
      </c>
      <c r="P6" s="10">
        <f>P7+P10+P28+P70+P75</f>
        <v>12346</v>
      </c>
      <c r="Q6" s="10">
        <f>Q7+Q10+Q28+Q70+Q75</f>
        <v>59454</v>
      </c>
    </row>
    <row r="7" spans="1:21" ht="12.75" customHeight="1">
      <c r="A7" s="61" t="s">
        <v>8</v>
      </c>
      <c r="B7" s="62"/>
      <c r="C7" s="11">
        <f>C8+C9</f>
        <v>6308</v>
      </c>
      <c r="D7" s="11">
        <f>D8+D9</f>
        <v>2060</v>
      </c>
      <c r="E7" s="11">
        <f>E8+E9</f>
        <v>2360</v>
      </c>
      <c r="F7" s="11">
        <f>F8+F9</f>
        <v>1888</v>
      </c>
      <c r="G7" s="11">
        <f>G8+G9</f>
        <v>3202</v>
      </c>
      <c r="H7" s="11">
        <f>H8+H9</f>
        <v>3202</v>
      </c>
      <c r="I7" s="11">
        <f>I8+I9</f>
        <v>0</v>
      </c>
      <c r="J7" s="11">
        <f>J8+J9</f>
        <v>400</v>
      </c>
      <c r="K7" s="11">
        <f>K8+K9</f>
        <v>0</v>
      </c>
      <c r="L7" s="11">
        <f>L8+L9</f>
        <v>400</v>
      </c>
      <c r="M7" s="11">
        <f>M8+M9</f>
        <v>0</v>
      </c>
      <c r="N7" s="20">
        <f>N8+N9</f>
        <v>0</v>
      </c>
      <c r="O7" s="11">
        <f>O8+O9</f>
        <v>0</v>
      </c>
      <c r="P7" s="11">
        <f>P8+P9</f>
        <v>0</v>
      </c>
      <c r="Q7" s="26">
        <f>Q8+Q9</f>
        <v>3602</v>
      </c>
      <c r="R7" s="5"/>
      <c r="S7" s="5" t="s">
        <v>92</v>
      </c>
      <c r="T7" s="5">
        <v>42002</v>
      </c>
      <c r="U7" s="6" t="s">
        <v>93</v>
      </c>
    </row>
    <row r="8" spans="1:21" ht="12.75" customHeight="1">
      <c r="A8" s="63" t="s">
        <v>94</v>
      </c>
      <c r="B8" s="63"/>
      <c r="C8" s="8">
        <f>D8+E8+F8</f>
        <v>5948</v>
      </c>
      <c r="D8" s="8">
        <v>2060</v>
      </c>
      <c r="E8" s="8">
        <v>2000</v>
      </c>
      <c r="F8" s="8">
        <v>1888</v>
      </c>
      <c r="G8" s="8">
        <f>H8+I8</f>
        <v>3202</v>
      </c>
      <c r="H8" s="8">
        <v>3202</v>
      </c>
      <c r="I8" s="8"/>
      <c r="J8" s="21">
        <f>K8+L8+O8+P8</f>
        <v>0</v>
      </c>
      <c r="K8" s="8"/>
      <c r="L8" s="8"/>
      <c r="M8" s="8"/>
      <c r="N8" s="22"/>
      <c r="O8" s="21"/>
      <c r="P8" s="8"/>
      <c r="Q8" s="7">
        <f>G8+J8</f>
        <v>3202</v>
      </c>
      <c r="R8" s="5"/>
      <c r="S8" s="5" t="s">
        <v>95</v>
      </c>
      <c r="T8" s="5">
        <v>24806</v>
      </c>
      <c r="U8" s="6">
        <f>T8/42002</f>
        <v>0.5905909242417028</v>
      </c>
    </row>
    <row r="9" spans="1:21" ht="12.75" customHeight="1">
      <c r="A9" s="63" t="s">
        <v>9</v>
      </c>
      <c r="B9" s="63"/>
      <c r="C9" s="8">
        <f>D9+E9+F9</f>
        <v>360</v>
      </c>
      <c r="D9" s="8"/>
      <c r="E9" s="8">
        <v>360</v>
      </c>
      <c r="F9" s="8"/>
      <c r="G9" s="8">
        <f>H9+I9</f>
        <v>0</v>
      </c>
      <c r="H9" s="8"/>
      <c r="I9" s="8"/>
      <c r="J9" s="21">
        <f>K9+L9+O9+P9</f>
        <v>400</v>
      </c>
      <c r="K9" s="8"/>
      <c r="L9" s="8">
        <v>400</v>
      </c>
      <c r="M9" s="8"/>
      <c r="N9" s="22"/>
      <c r="O9" s="21"/>
      <c r="P9" s="8"/>
      <c r="Q9" s="7">
        <f>G9+J9</f>
        <v>400</v>
      </c>
      <c r="R9" s="5"/>
      <c r="S9" s="5" t="s">
        <v>96</v>
      </c>
      <c r="T9" s="5">
        <v>15861</v>
      </c>
      <c r="U9" s="6">
        <f>T9/42002</f>
        <v>0.3776248750059521</v>
      </c>
    </row>
    <row r="10" spans="1:21" ht="12.75" customHeight="1">
      <c r="A10" s="61" t="s">
        <v>10</v>
      </c>
      <c r="B10" s="62"/>
      <c r="C10" s="11">
        <f>SUM((C11:C27))</f>
        <v>47069</v>
      </c>
      <c r="D10" s="11">
        <f>SUM((D11:D27))</f>
        <v>42463</v>
      </c>
      <c r="E10" s="11">
        <f>SUM((E11:E27))</f>
        <v>4606</v>
      </c>
      <c r="F10" s="11">
        <f>SUM((F11:F27))</f>
        <v>0</v>
      </c>
      <c r="G10" s="11">
        <f>SUM((G11:G27))</f>
        <v>24806</v>
      </c>
      <c r="H10" s="11">
        <f>SUM((H11:H27))</f>
        <v>0</v>
      </c>
      <c r="I10" s="11">
        <f>SUM((I11:I27))</f>
        <v>24806</v>
      </c>
      <c r="J10" s="11">
        <f>SUM((J11:J27))</f>
        <v>8674</v>
      </c>
      <c r="K10" s="11">
        <f>SUM((K11:K27))</f>
        <v>1000</v>
      </c>
      <c r="L10" s="11">
        <f>SUM((L11:L27))</f>
        <v>0</v>
      </c>
      <c r="M10" s="11">
        <f>SUM((M11:M27))</f>
        <v>1784</v>
      </c>
      <c r="N10" s="20">
        <f>SUM((N11:N27))</f>
        <v>399.36</v>
      </c>
      <c r="O10" s="11">
        <f>SUM((O11:O27))</f>
        <v>399</v>
      </c>
      <c r="P10" s="11">
        <f>SUM((P11:P27))</f>
        <v>7275</v>
      </c>
      <c r="Q10" s="26">
        <f>SUM((Q11:Q27))</f>
        <v>33480</v>
      </c>
      <c r="R10" s="5"/>
      <c r="S10" s="5" t="s">
        <v>97</v>
      </c>
      <c r="T10" s="5">
        <v>1306</v>
      </c>
      <c r="U10" s="6">
        <f>T10/42002</f>
        <v>0.0310937574401219</v>
      </c>
    </row>
    <row r="11" spans="1:21" ht="12.75" customHeight="1">
      <c r="A11" s="64" t="s">
        <v>11</v>
      </c>
      <c r="B11" s="65"/>
      <c r="C11" s="12">
        <f>D11+E11+F11</f>
        <v>4710</v>
      </c>
      <c r="D11" s="12">
        <v>4243</v>
      </c>
      <c r="E11" s="12">
        <v>467</v>
      </c>
      <c r="F11" s="12"/>
      <c r="G11" s="12">
        <f>H11+I11</f>
        <v>2482</v>
      </c>
      <c r="H11" s="12"/>
      <c r="I11" s="12">
        <f>ROUND(C11/47069*24806,0)</f>
        <v>2482</v>
      </c>
      <c r="J11" s="12">
        <f>K11+L11+O11+P11</f>
        <v>974</v>
      </c>
      <c r="K11" s="12">
        <v>200</v>
      </c>
      <c r="L11" s="12"/>
      <c r="M11" s="23">
        <v>193</v>
      </c>
      <c r="N11" s="24">
        <f>M11*0.24</f>
        <v>46.32</v>
      </c>
      <c r="O11" s="12">
        <f>ROUND(M11*0.24,0)</f>
        <v>46</v>
      </c>
      <c r="P11" s="12">
        <f>ROUND(G11/24806*7278,0)</f>
        <v>728</v>
      </c>
      <c r="Q11" s="7">
        <f>G11+J11</f>
        <v>3456</v>
      </c>
      <c r="R11" s="5"/>
      <c r="S11" s="5" t="s">
        <v>98</v>
      </c>
      <c r="T11" s="5">
        <v>29</v>
      </c>
      <c r="U11" s="6">
        <f>T11/42002</f>
        <v>0.0006904433122232274</v>
      </c>
    </row>
    <row r="12" spans="1:17" ht="12.75" customHeight="1">
      <c r="A12" s="64" t="s">
        <v>99</v>
      </c>
      <c r="B12" s="65"/>
      <c r="C12" s="12">
        <f>D12+E12+F12</f>
        <v>1829</v>
      </c>
      <c r="D12" s="12">
        <v>1647</v>
      </c>
      <c r="E12" s="12">
        <v>182</v>
      </c>
      <c r="F12" s="12"/>
      <c r="G12" s="12">
        <f>H12+I12</f>
        <v>964</v>
      </c>
      <c r="H12" s="12"/>
      <c r="I12" s="12">
        <f>ROUND(C12/47069*24806,0)</f>
        <v>964</v>
      </c>
      <c r="J12" s="12">
        <f>K12+L12+O12+P12</f>
        <v>302</v>
      </c>
      <c r="K12" s="12"/>
      <c r="L12" s="12"/>
      <c r="M12" s="23">
        <v>80</v>
      </c>
      <c r="N12" s="24">
        <f>M12*0.24</f>
        <v>19.2</v>
      </c>
      <c r="O12" s="12">
        <f>ROUND(M12*0.24,0)</f>
        <v>19</v>
      </c>
      <c r="P12" s="12">
        <f>ROUND(G12/24806*7278,0)</f>
        <v>283</v>
      </c>
      <c r="Q12" s="7">
        <f>G12+J12</f>
        <v>1266</v>
      </c>
    </row>
    <row r="13" spans="1:17" ht="12.75" customHeight="1">
      <c r="A13" s="64" t="s">
        <v>14</v>
      </c>
      <c r="B13" s="65"/>
      <c r="C13" s="12">
        <f>D13+E13+F13</f>
        <v>0</v>
      </c>
      <c r="D13" s="12">
        <v>0</v>
      </c>
      <c r="E13" s="12">
        <v>0</v>
      </c>
      <c r="F13" s="12"/>
      <c r="G13" s="12">
        <f>H13+I13</f>
        <v>0</v>
      </c>
      <c r="H13" s="12"/>
      <c r="I13" s="12">
        <f>ROUND(C13/47069*24806,0)</f>
        <v>0</v>
      </c>
      <c r="J13" s="12">
        <f>K13+L13+O13+P13</f>
        <v>200</v>
      </c>
      <c r="K13" s="12">
        <v>200</v>
      </c>
      <c r="L13" s="12"/>
      <c r="M13" s="23">
        <v>120</v>
      </c>
      <c r="N13" s="24"/>
      <c r="O13" s="12"/>
      <c r="P13" s="12">
        <f>ROUND(G13/24806*7278,0)</f>
        <v>0</v>
      </c>
      <c r="Q13" s="7">
        <f>G13+J13</f>
        <v>200</v>
      </c>
    </row>
    <row r="14" spans="1:17" ht="12.75" customHeight="1">
      <c r="A14" s="64" t="s">
        <v>15</v>
      </c>
      <c r="B14" s="65"/>
      <c r="C14" s="12">
        <f>D14+E14+F14</f>
        <v>3385</v>
      </c>
      <c r="D14" s="12">
        <v>3059</v>
      </c>
      <c r="E14" s="12">
        <v>326</v>
      </c>
      <c r="F14" s="12"/>
      <c r="G14" s="12">
        <f>H14+I14</f>
        <v>1784</v>
      </c>
      <c r="H14" s="12"/>
      <c r="I14" s="12">
        <f>ROUND(C14/47069*24806,0)</f>
        <v>1784</v>
      </c>
      <c r="J14" s="12">
        <f>K14+L14+O14+P14</f>
        <v>546</v>
      </c>
      <c r="K14" s="12"/>
      <c r="L14" s="12"/>
      <c r="M14" s="23">
        <v>96</v>
      </c>
      <c r="N14" s="24">
        <f>M14*0.24</f>
        <v>23.04</v>
      </c>
      <c r="O14" s="12">
        <f>ROUND(M14*0.24,0)</f>
        <v>23</v>
      </c>
      <c r="P14" s="12">
        <f>ROUND(G14/24806*7278,0)</f>
        <v>523</v>
      </c>
      <c r="Q14" s="7">
        <f>G14+J14</f>
        <v>2330</v>
      </c>
    </row>
    <row r="15" spans="1:21" ht="12.75" customHeight="1">
      <c r="A15" s="64" t="s">
        <v>16</v>
      </c>
      <c r="B15" s="65"/>
      <c r="C15" s="12">
        <f>D15+E15+F15</f>
        <v>3068</v>
      </c>
      <c r="D15" s="12">
        <v>2768</v>
      </c>
      <c r="E15" s="12">
        <v>300</v>
      </c>
      <c r="F15" s="12"/>
      <c r="G15" s="12">
        <f>H15+I15</f>
        <v>1617</v>
      </c>
      <c r="H15" s="12"/>
      <c r="I15" s="12">
        <f>ROUND(C15/47069*24806,0)</f>
        <v>1617</v>
      </c>
      <c r="J15" s="12">
        <f>K15+L15+O15+P15</f>
        <v>500</v>
      </c>
      <c r="K15" s="12"/>
      <c r="L15" s="12"/>
      <c r="M15" s="23">
        <v>108</v>
      </c>
      <c r="N15" s="24">
        <f>M15*0.24</f>
        <v>25.919999999999998</v>
      </c>
      <c r="O15" s="12">
        <f>ROUND(M15*0.24,0)</f>
        <v>26</v>
      </c>
      <c r="P15" s="12">
        <f>ROUND(G15/24806*7278,0)</f>
        <v>474</v>
      </c>
      <c r="Q15" s="7">
        <f>G15+J15</f>
        <v>2117</v>
      </c>
      <c r="R15" s="5"/>
      <c r="S15" s="5" t="s">
        <v>100</v>
      </c>
      <c r="T15" s="5">
        <v>12386</v>
      </c>
      <c r="U15" s="6"/>
    </row>
    <row r="16" spans="1:21" ht="12.75" customHeight="1">
      <c r="A16" s="64" t="s">
        <v>17</v>
      </c>
      <c r="B16" s="65"/>
      <c r="C16" s="12">
        <f>D16+E16+F16</f>
        <v>2006</v>
      </c>
      <c r="D16" s="12">
        <v>1785</v>
      </c>
      <c r="E16" s="12">
        <v>221</v>
      </c>
      <c r="F16" s="12"/>
      <c r="G16" s="12">
        <f>H16+I16</f>
        <v>1057</v>
      </c>
      <c r="H16" s="12"/>
      <c r="I16" s="12">
        <f>ROUND(C16/47069*24806,0)</f>
        <v>1057</v>
      </c>
      <c r="J16" s="12">
        <f>K16+L16+O16+P16</f>
        <v>554</v>
      </c>
      <c r="K16" s="12">
        <v>200</v>
      </c>
      <c r="L16" s="12"/>
      <c r="M16" s="23">
        <v>182</v>
      </c>
      <c r="N16" s="24">
        <f>M16*0.24</f>
        <v>43.68</v>
      </c>
      <c r="O16" s="12">
        <f>ROUND(M16*0.24,0)</f>
        <v>44</v>
      </c>
      <c r="P16" s="12">
        <f>ROUND(G16/24806*7278,0)</f>
        <v>310</v>
      </c>
      <c r="Q16" s="7">
        <f>G16+J16</f>
        <v>1611</v>
      </c>
      <c r="R16" s="5"/>
      <c r="S16" s="5" t="s">
        <v>95</v>
      </c>
      <c r="T16" s="27">
        <f>12386*U8</f>
        <v>7315.059187657731</v>
      </c>
      <c r="U16" s="6"/>
    </row>
    <row r="17" spans="1:20" ht="12.75" customHeight="1">
      <c r="A17" s="64" t="s">
        <v>19</v>
      </c>
      <c r="B17" s="65"/>
      <c r="C17" s="12">
        <f>D17+E17+F17</f>
        <v>3157</v>
      </c>
      <c r="D17" s="12">
        <v>2824</v>
      </c>
      <c r="E17" s="12">
        <v>333</v>
      </c>
      <c r="F17" s="12"/>
      <c r="G17" s="12">
        <f>H17+I17</f>
        <v>1664</v>
      </c>
      <c r="H17" s="12"/>
      <c r="I17" s="12">
        <f>ROUND(C17/47069*24806,0)</f>
        <v>1664</v>
      </c>
      <c r="J17" s="12">
        <f>K17+L17+O17+P17</f>
        <v>541</v>
      </c>
      <c r="K17" s="12"/>
      <c r="L17" s="12"/>
      <c r="M17" s="23">
        <v>220</v>
      </c>
      <c r="N17" s="24">
        <f>M17*0.24</f>
        <v>52.8</v>
      </c>
      <c r="O17" s="12">
        <f>ROUND(M17*0.24,0)</f>
        <v>53</v>
      </c>
      <c r="P17" s="12">
        <f>ROUND(G17/24806*7278,0)</f>
        <v>488</v>
      </c>
      <c r="Q17" s="7">
        <f>G17+J17</f>
        <v>2205</v>
      </c>
      <c r="R17" s="5"/>
      <c r="S17" s="5" t="s">
        <v>96</v>
      </c>
      <c r="T17" s="27">
        <f>12386*U9</f>
        <v>4677.261701823722</v>
      </c>
    </row>
    <row r="18" spans="1:20" ht="12.75" customHeight="1">
      <c r="A18" s="64" t="s">
        <v>21</v>
      </c>
      <c r="B18" s="65"/>
      <c r="C18" s="12">
        <f>D18+E18+F18</f>
        <v>3630</v>
      </c>
      <c r="D18" s="12">
        <v>3279</v>
      </c>
      <c r="E18" s="12">
        <v>351</v>
      </c>
      <c r="F18" s="12"/>
      <c r="G18" s="12">
        <f>H18+I18</f>
        <v>1913</v>
      </c>
      <c r="H18" s="12"/>
      <c r="I18" s="12">
        <f>ROUND(C18/47069*24806,0)</f>
        <v>1913</v>
      </c>
      <c r="J18" s="12">
        <f>K18+L18+O18+P18</f>
        <v>787</v>
      </c>
      <c r="K18" s="12">
        <v>200</v>
      </c>
      <c r="L18" s="12"/>
      <c r="M18" s="23">
        <v>107</v>
      </c>
      <c r="N18" s="24">
        <f>M18*0.24</f>
        <v>25.68</v>
      </c>
      <c r="O18" s="12">
        <f>ROUND(M18*0.24,0)</f>
        <v>26</v>
      </c>
      <c r="P18" s="12">
        <f>ROUND(G18/24806*7278,0)</f>
        <v>561</v>
      </c>
      <c r="Q18" s="7">
        <f>G18+J18</f>
        <v>2700</v>
      </c>
      <c r="R18" s="5"/>
      <c r="S18" s="5" t="s">
        <v>97</v>
      </c>
      <c r="T18" s="27">
        <f>12386*U10</f>
        <v>385.12727965334983</v>
      </c>
    </row>
    <row r="19" spans="1:20" ht="12.75" customHeight="1">
      <c r="A19" s="64" t="s">
        <v>22</v>
      </c>
      <c r="B19" s="65"/>
      <c r="C19" s="12">
        <f>D19+E19+F19</f>
        <v>3496</v>
      </c>
      <c r="D19" s="12">
        <v>3159</v>
      </c>
      <c r="E19" s="12">
        <v>337</v>
      </c>
      <c r="F19" s="12"/>
      <c r="G19" s="12">
        <f>H19+I19</f>
        <v>1842</v>
      </c>
      <c r="H19" s="12"/>
      <c r="I19" s="12">
        <f>ROUND(C19/47069*24806,0)</f>
        <v>1842</v>
      </c>
      <c r="J19" s="12">
        <f>K19+L19+O19+P19</f>
        <v>564</v>
      </c>
      <c r="K19" s="12"/>
      <c r="L19" s="12"/>
      <c r="M19" s="23">
        <v>100</v>
      </c>
      <c r="N19" s="24">
        <f>M19*0.24</f>
        <v>24</v>
      </c>
      <c r="O19" s="12">
        <f>ROUND(M19*0.24,0)</f>
        <v>24</v>
      </c>
      <c r="P19" s="12">
        <f>ROUND(G19/24806*7278,0)</f>
        <v>540</v>
      </c>
      <c r="Q19" s="7">
        <f>G19+J19</f>
        <v>2406</v>
      </c>
      <c r="R19" s="5"/>
      <c r="S19" s="5" t="s">
        <v>98</v>
      </c>
      <c r="T19" s="27">
        <f>12386*U11</f>
        <v>8.551830865196894</v>
      </c>
    </row>
    <row r="20" spans="1:17" ht="12.75" customHeight="1">
      <c r="A20" s="64" t="s">
        <v>23</v>
      </c>
      <c r="B20" s="65"/>
      <c r="C20" s="12">
        <f>D20+E20+F20</f>
        <v>3280</v>
      </c>
      <c r="D20" s="12">
        <v>2967</v>
      </c>
      <c r="E20" s="12">
        <v>313</v>
      </c>
      <c r="F20" s="12"/>
      <c r="G20" s="12">
        <f>H20+I20</f>
        <v>1729</v>
      </c>
      <c r="H20" s="12"/>
      <c r="I20" s="12">
        <f>ROUND(C20/47069*24806,0)</f>
        <v>1729</v>
      </c>
      <c r="J20" s="12">
        <f>K20+L20+O20+P20</f>
        <v>526</v>
      </c>
      <c r="K20" s="12"/>
      <c r="L20" s="12"/>
      <c r="M20" s="23">
        <v>80</v>
      </c>
      <c r="N20" s="24">
        <f>M20*0.24</f>
        <v>19.2</v>
      </c>
      <c r="O20" s="12">
        <f>ROUND(M20*0.24,0)</f>
        <v>19</v>
      </c>
      <c r="P20" s="12">
        <f>ROUND(G20/24806*7278,0)</f>
        <v>507</v>
      </c>
      <c r="Q20" s="7">
        <f>G20+J20</f>
        <v>2255</v>
      </c>
    </row>
    <row r="21" spans="1:17" ht="12.75" customHeight="1">
      <c r="A21" s="64" t="s">
        <v>24</v>
      </c>
      <c r="B21" s="65"/>
      <c r="C21" s="12">
        <f>D21+E21+F21</f>
        <v>1704</v>
      </c>
      <c r="D21" s="12">
        <v>1530</v>
      </c>
      <c r="E21" s="12">
        <v>174</v>
      </c>
      <c r="F21" s="12"/>
      <c r="G21" s="12">
        <f>H21+I21</f>
        <v>898</v>
      </c>
      <c r="H21" s="12"/>
      <c r="I21" s="12">
        <f>ROUND(C21/47069*24806,0)</f>
        <v>898</v>
      </c>
      <c r="J21" s="12">
        <f>K21+L21+O21+P21</f>
        <v>285</v>
      </c>
      <c r="K21" s="12"/>
      <c r="L21" s="12"/>
      <c r="M21" s="23">
        <v>92</v>
      </c>
      <c r="N21" s="24">
        <f>M21*0.24</f>
        <v>22.08</v>
      </c>
      <c r="O21" s="12">
        <f>ROUND(M21*0.24,0)</f>
        <v>22</v>
      </c>
      <c r="P21" s="12">
        <f>ROUND(G21/24806*7278,0)</f>
        <v>263</v>
      </c>
      <c r="Q21" s="7">
        <f>G21+J21</f>
        <v>1183</v>
      </c>
    </row>
    <row r="22" spans="1:17" ht="12.75" customHeight="1">
      <c r="A22" s="64" t="s">
        <v>26</v>
      </c>
      <c r="B22" s="65"/>
      <c r="C22" s="12">
        <f>D22+E22+F22</f>
        <v>2168</v>
      </c>
      <c r="D22" s="12">
        <v>1957</v>
      </c>
      <c r="E22" s="12">
        <v>211</v>
      </c>
      <c r="F22" s="12"/>
      <c r="G22" s="12">
        <f>H22+I22</f>
        <v>1143</v>
      </c>
      <c r="H22" s="12"/>
      <c r="I22" s="12">
        <f>ROUND(C22/47069*24806,0)</f>
        <v>1143</v>
      </c>
      <c r="J22" s="12">
        <f>K22+L22+O22+P22</f>
        <v>552</v>
      </c>
      <c r="K22" s="12">
        <v>200</v>
      </c>
      <c r="L22" s="12"/>
      <c r="M22" s="23">
        <v>70</v>
      </c>
      <c r="N22" s="24">
        <f>M22*0.24</f>
        <v>16.8</v>
      </c>
      <c r="O22" s="12">
        <f>ROUND(M22*0.24,0)</f>
        <v>17</v>
      </c>
      <c r="P22" s="12">
        <f>ROUND(G22/24806*7278,0)</f>
        <v>335</v>
      </c>
      <c r="Q22" s="7">
        <f>G22+J22</f>
        <v>1695</v>
      </c>
    </row>
    <row r="23" spans="1:17" ht="12.75" customHeight="1">
      <c r="A23" s="64" t="s">
        <v>27</v>
      </c>
      <c r="B23" s="65"/>
      <c r="C23" s="12">
        <f>D23+E23+F23</f>
        <v>4407</v>
      </c>
      <c r="D23" s="12">
        <v>3990</v>
      </c>
      <c r="E23" s="12">
        <v>417</v>
      </c>
      <c r="F23" s="12"/>
      <c r="G23" s="12">
        <f>H23+I23</f>
        <v>2323</v>
      </c>
      <c r="H23" s="12"/>
      <c r="I23" s="12">
        <f>ROUND(C23/47069*24806,0)</f>
        <v>2323</v>
      </c>
      <c r="J23" s="12">
        <f>K23+L23+O23+P23</f>
        <v>704</v>
      </c>
      <c r="K23" s="12"/>
      <c r="L23" s="12"/>
      <c r="M23" s="23">
        <v>90</v>
      </c>
      <c r="N23" s="24">
        <f>M23*0.24</f>
        <v>21.599999999999998</v>
      </c>
      <c r="O23" s="12">
        <f>ROUND(M23*0.24,0)</f>
        <v>22</v>
      </c>
      <c r="P23" s="12">
        <f>ROUND(G23/24806*7278,0)</f>
        <v>682</v>
      </c>
      <c r="Q23" s="7">
        <f>G23+J23</f>
        <v>3027</v>
      </c>
    </row>
    <row r="24" spans="1:17" ht="12.75" customHeight="1">
      <c r="A24" s="64" t="s">
        <v>28</v>
      </c>
      <c r="B24" s="65"/>
      <c r="C24" s="12">
        <f>D24+E24+F24</f>
        <v>2376</v>
      </c>
      <c r="D24" s="12">
        <v>2146</v>
      </c>
      <c r="E24" s="12">
        <v>230</v>
      </c>
      <c r="F24" s="12"/>
      <c r="G24" s="12">
        <f>H24+I24</f>
        <v>1252</v>
      </c>
      <c r="H24" s="12"/>
      <c r="I24" s="12">
        <f>ROUND(C24/47069*24806,0)</f>
        <v>1252</v>
      </c>
      <c r="J24" s="12">
        <f>K24+L24+O24+P24</f>
        <v>385</v>
      </c>
      <c r="K24" s="12"/>
      <c r="L24" s="12"/>
      <c r="M24" s="23">
        <v>75</v>
      </c>
      <c r="N24" s="24">
        <f>M24*0.24</f>
        <v>18</v>
      </c>
      <c r="O24" s="12">
        <f>ROUND(M24*0.24,0)</f>
        <v>18</v>
      </c>
      <c r="P24" s="12">
        <f>ROUND(G24/24806*7278,0)</f>
        <v>367</v>
      </c>
      <c r="Q24" s="7">
        <f>G24+J24</f>
        <v>1637</v>
      </c>
    </row>
    <row r="25" spans="1:17" ht="12.75" customHeight="1">
      <c r="A25" s="64" t="s">
        <v>29</v>
      </c>
      <c r="B25" s="65"/>
      <c r="C25" s="12">
        <f>D25+E25+F25</f>
        <v>2306</v>
      </c>
      <c r="D25" s="12">
        <v>2087</v>
      </c>
      <c r="E25" s="12">
        <v>219</v>
      </c>
      <c r="F25" s="12"/>
      <c r="G25" s="12">
        <f>H25+I25</f>
        <v>1215</v>
      </c>
      <c r="H25" s="12"/>
      <c r="I25" s="12">
        <f>ROUND(C25/47069*24806,0)</f>
        <v>1215</v>
      </c>
      <c r="J25" s="12">
        <f>K25+L25+O25+P25</f>
        <v>368</v>
      </c>
      <c r="K25" s="12"/>
      <c r="L25" s="12"/>
      <c r="M25" s="23">
        <v>52</v>
      </c>
      <c r="N25" s="24">
        <f>M25*0.24</f>
        <v>12.48</v>
      </c>
      <c r="O25" s="12">
        <f>ROUND(M25*0.24,0)</f>
        <v>12</v>
      </c>
      <c r="P25" s="12">
        <f>ROUND(G25/24806*7278,0)</f>
        <v>356</v>
      </c>
      <c r="Q25" s="7">
        <f>G25+J25</f>
        <v>1583</v>
      </c>
    </row>
    <row r="26" spans="1:17" ht="12.75" customHeight="1">
      <c r="A26" s="64" t="s">
        <v>30</v>
      </c>
      <c r="B26" s="65"/>
      <c r="C26" s="12">
        <f>D26+E26+F26</f>
        <v>2624</v>
      </c>
      <c r="D26" s="12">
        <v>2371</v>
      </c>
      <c r="E26" s="12">
        <v>253</v>
      </c>
      <c r="F26" s="12"/>
      <c r="G26" s="12">
        <f>H26+I26</f>
        <v>1383</v>
      </c>
      <c r="H26" s="12"/>
      <c r="I26" s="12">
        <f>ROUND(C26/47069*24806,0)</f>
        <v>1383</v>
      </c>
      <c r="J26" s="12">
        <f>K26+L26+O26+P26</f>
        <v>424</v>
      </c>
      <c r="K26" s="12"/>
      <c r="L26" s="12"/>
      <c r="M26" s="23">
        <v>77</v>
      </c>
      <c r="N26" s="24">
        <f>M26*0.24</f>
        <v>18.48</v>
      </c>
      <c r="O26" s="12">
        <f>ROUND(M26*0.24,0)</f>
        <v>18</v>
      </c>
      <c r="P26" s="12">
        <f>ROUND(G26/24806*7278,0)</f>
        <v>406</v>
      </c>
      <c r="Q26" s="7">
        <f>G26+J26</f>
        <v>1807</v>
      </c>
    </row>
    <row r="27" spans="1:17" ht="12.75" customHeight="1">
      <c r="A27" s="64" t="s">
        <v>31</v>
      </c>
      <c r="B27" s="65"/>
      <c r="C27" s="12">
        <f>D27+E27+F27</f>
        <v>2923</v>
      </c>
      <c r="D27" s="12">
        <v>2651</v>
      </c>
      <c r="E27" s="12">
        <v>272</v>
      </c>
      <c r="F27" s="12"/>
      <c r="G27" s="12">
        <f>H27+I27</f>
        <v>1540</v>
      </c>
      <c r="H27" s="12"/>
      <c r="I27" s="12">
        <f>ROUND(C27/47069*24806,0)</f>
        <v>1540</v>
      </c>
      <c r="J27" s="12">
        <f>K27+L27+O27+P27</f>
        <v>462</v>
      </c>
      <c r="K27" s="12"/>
      <c r="L27" s="12"/>
      <c r="M27" s="23">
        <v>42</v>
      </c>
      <c r="N27" s="24">
        <f>M27*0.24</f>
        <v>10.08</v>
      </c>
      <c r="O27" s="12">
        <f>ROUND(M27*0.24,0)</f>
        <v>10</v>
      </c>
      <c r="P27" s="12">
        <f>ROUND(G27/24806*7278,0)</f>
        <v>452</v>
      </c>
      <c r="Q27" s="7">
        <f>G27+J27</f>
        <v>2002</v>
      </c>
    </row>
    <row r="28" spans="1:17" ht="12.75" customHeight="1">
      <c r="A28" s="61" t="s">
        <v>101</v>
      </c>
      <c r="B28" s="62"/>
      <c r="C28" s="11">
        <f>SUM((C29:C69))</f>
        <v>30095</v>
      </c>
      <c r="D28" s="11">
        <f>SUM((D29:D69))</f>
        <v>27297</v>
      </c>
      <c r="E28" s="11">
        <f>SUM((E29:E69))</f>
        <v>2798</v>
      </c>
      <c r="F28" s="11">
        <f>SUM((F29:F69))</f>
        <v>0</v>
      </c>
      <c r="G28" s="11">
        <f>SUM((G29:G69))</f>
        <v>15861</v>
      </c>
      <c r="H28" s="11">
        <f>SUM((H29:H69))</f>
        <v>0</v>
      </c>
      <c r="I28" s="11">
        <f>SUM((I29:I69))</f>
        <v>15861</v>
      </c>
      <c r="J28" s="11">
        <f>SUM((J29:J69))</f>
        <v>4772</v>
      </c>
      <c r="K28" s="11">
        <f>SUM((K29:K69))</f>
        <v>0</v>
      </c>
      <c r="L28" s="11">
        <f>SUM((L29:L69))</f>
        <v>0</v>
      </c>
      <c r="M28" s="11">
        <f>SUM((M29:M69))</f>
        <v>402</v>
      </c>
      <c r="N28" s="20">
        <f>SUM((N29:N69))</f>
        <v>96.47999999999999</v>
      </c>
      <c r="O28" s="11">
        <f>SUM((O29:O69))</f>
        <v>96</v>
      </c>
      <c r="P28" s="11">
        <f>SUM((P29:P69))</f>
        <v>4676</v>
      </c>
      <c r="Q28" s="26">
        <f>SUM((Q29:Q69))</f>
        <v>20633</v>
      </c>
    </row>
    <row r="29" spans="1:17" ht="12.75" customHeight="1">
      <c r="A29" s="68" t="s">
        <v>102</v>
      </c>
      <c r="B29" s="14" t="s">
        <v>33</v>
      </c>
      <c r="C29" s="14">
        <f>D29+E29+F29</f>
        <v>470</v>
      </c>
      <c r="D29" s="14">
        <v>425</v>
      </c>
      <c r="E29" s="14">
        <v>45</v>
      </c>
      <c r="F29" s="14"/>
      <c r="G29" s="14">
        <f>H29+I29</f>
        <v>248</v>
      </c>
      <c r="H29" s="14"/>
      <c r="I29" s="14">
        <f>ROUND(C29/30095*15861,0)</f>
        <v>248</v>
      </c>
      <c r="J29" s="15">
        <f>K29+L29+O29+P29</f>
        <v>76</v>
      </c>
      <c r="K29" s="14"/>
      <c r="L29" s="14"/>
      <c r="M29" s="23">
        <v>12</v>
      </c>
      <c r="N29" s="25">
        <f>M29*0.24</f>
        <v>2.88</v>
      </c>
      <c r="O29" s="15">
        <f>ROUND(M29*0.24,0)</f>
        <v>3</v>
      </c>
      <c r="P29" s="14">
        <f>ROUND(G29/15861*4677,0)</f>
        <v>73</v>
      </c>
      <c r="Q29" s="7">
        <f>G29+J29</f>
        <v>324</v>
      </c>
    </row>
    <row r="30" spans="1:17" ht="12.75" customHeight="1">
      <c r="A30" s="68"/>
      <c r="B30" s="14" t="s">
        <v>34</v>
      </c>
      <c r="C30" s="14">
        <f>D30+E30+F30</f>
        <v>594</v>
      </c>
      <c r="D30" s="14">
        <v>538</v>
      </c>
      <c r="E30" s="14">
        <v>56</v>
      </c>
      <c r="F30" s="14"/>
      <c r="G30" s="14">
        <f>H30+I30</f>
        <v>313</v>
      </c>
      <c r="H30" s="14"/>
      <c r="I30" s="14">
        <f>ROUND(C30/30095*15861,0)</f>
        <v>313</v>
      </c>
      <c r="J30" s="15">
        <f>K30+L30+O30+P30</f>
        <v>95</v>
      </c>
      <c r="K30" s="14"/>
      <c r="L30" s="14"/>
      <c r="M30" s="23">
        <v>12</v>
      </c>
      <c r="N30" s="25">
        <f>M30*0.24</f>
        <v>2.88</v>
      </c>
      <c r="O30" s="15">
        <f>ROUND(M30*0.24,0)</f>
        <v>3</v>
      </c>
      <c r="P30" s="14">
        <f>ROUND(G30/15861*4677,0)</f>
        <v>92</v>
      </c>
      <c r="Q30" s="7">
        <f>G30+J30</f>
        <v>408</v>
      </c>
    </row>
    <row r="31" spans="1:17" ht="12.75" customHeight="1">
      <c r="A31" s="68" t="s">
        <v>103</v>
      </c>
      <c r="B31" s="14" t="s">
        <v>35</v>
      </c>
      <c r="C31" s="14">
        <f>D31+E31+F31</f>
        <v>775</v>
      </c>
      <c r="D31" s="14">
        <v>704</v>
      </c>
      <c r="E31" s="14">
        <v>71</v>
      </c>
      <c r="F31" s="14"/>
      <c r="G31" s="14">
        <f>H31+I31</f>
        <v>408</v>
      </c>
      <c r="H31" s="14"/>
      <c r="I31" s="14">
        <f>ROUND(C31/30095*15861,0)</f>
        <v>408</v>
      </c>
      <c r="J31" s="15">
        <f>K31+L31+O31+P31</f>
        <v>121</v>
      </c>
      <c r="K31" s="14"/>
      <c r="L31" s="14"/>
      <c r="M31" s="23">
        <v>6</v>
      </c>
      <c r="N31" s="25">
        <f>M31*0.24</f>
        <v>1.44</v>
      </c>
      <c r="O31" s="15">
        <f>ROUND(M31*0.24,0)</f>
        <v>1</v>
      </c>
      <c r="P31" s="14">
        <f>ROUND(G31/15861*4677,0)</f>
        <v>120</v>
      </c>
      <c r="Q31" s="7">
        <f>G31+J31</f>
        <v>529</v>
      </c>
    </row>
    <row r="32" spans="1:17" ht="12.75" customHeight="1">
      <c r="A32" s="68"/>
      <c r="B32" s="14" t="s">
        <v>36</v>
      </c>
      <c r="C32" s="14">
        <f>D32+E32+F32</f>
        <v>757</v>
      </c>
      <c r="D32" s="14">
        <v>686</v>
      </c>
      <c r="E32" s="14">
        <v>71</v>
      </c>
      <c r="F32" s="14"/>
      <c r="G32" s="14">
        <f>H32+I32</f>
        <v>399</v>
      </c>
      <c r="H32" s="14"/>
      <c r="I32" s="14">
        <f>ROUND(C32/30095*15861,0)</f>
        <v>399</v>
      </c>
      <c r="J32" s="15">
        <f>K32+L32+O32+P32</f>
        <v>121</v>
      </c>
      <c r="K32" s="14"/>
      <c r="L32" s="14"/>
      <c r="M32" s="23">
        <v>12</v>
      </c>
      <c r="N32" s="25">
        <f>M32*0.24</f>
        <v>2.88</v>
      </c>
      <c r="O32" s="15">
        <f>ROUND(M32*0.24,0)</f>
        <v>3</v>
      </c>
      <c r="P32" s="14">
        <f>ROUND(G32/15861*4677,0)</f>
        <v>118</v>
      </c>
      <c r="Q32" s="7">
        <f>G32+J32</f>
        <v>520</v>
      </c>
    </row>
    <row r="33" spans="1:17" ht="12.75" customHeight="1">
      <c r="A33" s="68" t="s">
        <v>104</v>
      </c>
      <c r="B33" s="14" t="s">
        <v>37</v>
      </c>
      <c r="C33" s="14">
        <f>D33+E33+F33</f>
        <v>620</v>
      </c>
      <c r="D33" s="14">
        <v>562</v>
      </c>
      <c r="E33" s="14">
        <v>58</v>
      </c>
      <c r="F33" s="14"/>
      <c r="G33" s="14">
        <f>H33+I33</f>
        <v>327</v>
      </c>
      <c r="H33" s="14"/>
      <c r="I33" s="14">
        <f>ROUND(C33/30095*15861,0)</f>
        <v>327</v>
      </c>
      <c r="J33" s="15">
        <f>K33+L33+O33+P33</f>
        <v>98</v>
      </c>
      <c r="K33" s="14"/>
      <c r="L33" s="14"/>
      <c r="M33" s="23">
        <v>8</v>
      </c>
      <c r="N33" s="25">
        <f>M33*0.24</f>
        <v>1.92</v>
      </c>
      <c r="O33" s="15">
        <f>ROUND(M33*0.24,0)</f>
        <v>2</v>
      </c>
      <c r="P33" s="14">
        <f>ROUND(G33/15861*4677,0)</f>
        <v>96</v>
      </c>
      <c r="Q33" s="7">
        <f>G33+J33</f>
        <v>425</v>
      </c>
    </row>
    <row r="34" spans="1:17" ht="12.75" customHeight="1">
      <c r="A34" s="68"/>
      <c r="B34" s="14" t="s">
        <v>38</v>
      </c>
      <c r="C34" s="14">
        <f>D34+E34+F34</f>
        <v>1016</v>
      </c>
      <c r="D34" s="14">
        <v>923</v>
      </c>
      <c r="E34" s="14">
        <v>93</v>
      </c>
      <c r="F34" s="14"/>
      <c r="G34" s="14">
        <f>H34+I34</f>
        <v>536</v>
      </c>
      <c r="H34" s="14"/>
      <c r="I34" s="14">
        <v>536</v>
      </c>
      <c r="J34" s="15">
        <f>K34+L34+O34+P34</f>
        <v>160</v>
      </c>
      <c r="K34" s="14"/>
      <c r="L34" s="14"/>
      <c r="M34" s="23">
        <v>8</v>
      </c>
      <c r="N34" s="25">
        <f>M34*0.24</f>
        <v>1.92</v>
      </c>
      <c r="O34" s="15">
        <f>ROUND(M34*0.24,0)</f>
        <v>2</v>
      </c>
      <c r="P34" s="14">
        <f>ROUND(G34/15861*4677,0)</f>
        <v>158</v>
      </c>
      <c r="Q34" s="7">
        <f>G34+J34</f>
        <v>696</v>
      </c>
    </row>
    <row r="35" spans="1:17" ht="12.75" customHeight="1">
      <c r="A35" s="68"/>
      <c r="B35" s="14" t="s">
        <v>39</v>
      </c>
      <c r="C35" s="14">
        <f>D35+E35+F35</f>
        <v>556</v>
      </c>
      <c r="D35" s="14">
        <v>504</v>
      </c>
      <c r="E35" s="14">
        <v>52</v>
      </c>
      <c r="F35" s="14"/>
      <c r="G35" s="14">
        <f>H35+I35</f>
        <v>293</v>
      </c>
      <c r="H35" s="14"/>
      <c r="I35" s="14">
        <f>ROUND(C35/30095*15861,0)</f>
        <v>293</v>
      </c>
      <c r="J35" s="15">
        <f>K35+L35+O35+P35</f>
        <v>88</v>
      </c>
      <c r="K35" s="14"/>
      <c r="L35" s="14"/>
      <c r="M35" s="23">
        <v>8</v>
      </c>
      <c r="N35" s="25">
        <f>M35*0.24</f>
        <v>1.92</v>
      </c>
      <c r="O35" s="15">
        <f>ROUND(M35*0.24,0)</f>
        <v>2</v>
      </c>
      <c r="P35" s="14">
        <f>ROUND(G35/15861*4677,0)</f>
        <v>86</v>
      </c>
      <c r="Q35" s="7">
        <f>G35+J35</f>
        <v>381</v>
      </c>
    </row>
    <row r="36" spans="1:17" ht="12.75" customHeight="1">
      <c r="A36" s="68"/>
      <c r="B36" s="14" t="s">
        <v>40</v>
      </c>
      <c r="C36" s="14">
        <f>D36+E36+F36</f>
        <v>913</v>
      </c>
      <c r="D36" s="14">
        <v>829</v>
      </c>
      <c r="E36" s="14">
        <v>84</v>
      </c>
      <c r="F36" s="14"/>
      <c r="G36" s="14">
        <f>H36+I36</f>
        <v>481</v>
      </c>
      <c r="H36" s="14"/>
      <c r="I36" s="14">
        <f>ROUND(C36/30095*15861,0)</f>
        <v>481</v>
      </c>
      <c r="J36" s="15">
        <f>K36+L36+O36+P36</f>
        <v>144</v>
      </c>
      <c r="K36" s="14"/>
      <c r="L36" s="14"/>
      <c r="M36" s="23">
        <v>8</v>
      </c>
      <c r="N36" s="25">
        <f>M36*0.24</f>
        <v>1.92</v>
      </c>
      <c r="O36" s="15">
        <f>ROUND(M36*0.24,0)</f>
        <v>2</v>
      </c>
      <c r="P36" s="14">
        <f>ROUND(G36/15861*4677,0)</f>
        <v>142</v>
      </c>
      <c r="Q36" s="7">
        <f>G36+J36</f>
        <v>625</v>
      </c>
    </row>
    <row r="37" spans="1:17" ht="12.75" customHeight="1">
      <c r="A37" s="68"/>
      <c r="B37" s="14" t="s">
        <v>41</v>
      </c>
      <c r="C37" s="14">
        <f>D37+E37+F37</f>
        <v>850</v>
      </c>
      <c r="D37" s="14">
        <v>772</v>
      </c>
      <c r="E37" s="14">
        <v>78</v>
      </c>
      <c r="F37" s="14"/>
      <c r="G37" s="14">
        <f>H37+I37</f>
        <v>448</v>
      </c>
      <c r="H37" s="14"/>
      <c r="I37" s="14">
        <f>ROUND(C37/30095*15861,0)</f>
        <v>448</v>
      </c>
      <c r="J37" s="15">
        <f>K37+L37+O37+P37</f>
        <v>134</v>
      </c>
      <c r="K37" s="14"/>
      <c r="L37" s="14"/>
      <c r="M37" s="23">
        <v>8</v>
      </c>
      <c r="N37" s="25">
        <f>M37*0.24</f>
        <v>1.92</v>
      </c>
      <c r="O37" s="15">
        <f>ROUND(M37*0.24,0)</f>
        <v>2</v>
      </c>
      <c r="P37" s="14">
        <f>ROUND(G37/15861*4677,0)</f>
        <v>132</v>
      </c>
      <c r="Q37" s="7">
        <f>G37+J37</f>
        <v>582</v>
      </c>
    </row>
    <row r="38" spans="1:17" ht="12.75" customHeight="1">
      <c r="A38" s="68"/>
      <c r="B38" s="14" t="s">
        <v>42</v>
      </c>
      <c r="C38" s="14">
        <f>D38+E38+F38</f>
        <v>901</v>
      </c>
      <c r="D38" s="14">
        <v>818</v>
      </c>
      <c r="E38" s="14">
        <v>83</v>
      </c>
      <c r="F38" s="14"/>
      <c r="G38" s="14">
        <f>H38+I38</f>
        <v>475</v>
      </c>
      <c r="H38" s="14"/>
      <c r="I38" s="14">
        <f>ROUND(C38/30095*15861,0)</f>
        <v>475</v>
      </c>
      <c r="J38" s="15">
        <f>K38+L38+O38+P38</f>
        <v>142</v>
      </c>
      <c r="K38" s="14"/>
      <c r="L38" s="14"/>
      <c r="M38" s="23">
        <v>10</v>
      </c>
      <c r="N38" s="25">
        <f>M38*0.24</f>
        <v>2.4</v>
      </c>
      <c r="O38" s="15">
        <f>ROUND(M38*0.24,0)</f>
        <v>2</v>
      </c>
      <c r="P38" s="14">
        <f>ROUND(G38/15861*4677,0)</f>
        <v>140</v>
      </c>
      <c r="Q38" s="7">
        <f>G38+J38</f>
        <v>617</v>
      </c>
    </row>
    <row r="39" spans="1:17" ht="12.75" customHeight="1">
      <c r="A39" s="68" t="s">
        <v>105</v>
      </c>
      <c r="B39" s="15" t="s">
        <v>43</v>
      </c>
      <c r="C39" s="14">
        <f>D39+E39+F39</f>
        <v>829</v>
      </c>
      <c r="D39" s="15">
        <v>751</v>
      </c>
      <c r="E39" s="15">
        <v>78</v>
      </c>
      <c r="F39" s="15"/>
      <c r="G39" s="14">
        <f>H39+I39</f>
        <v>437</v>
      </c>
      <c r="H39" s="15"/>
      <c r="I39" s="14">
        <f>ROUND(C39/30095*15861,0)</f>
        <v>437</v>
      </c>
      <c r="J39" s="15">
        <f>K39+L39+O39+P39</f>
        <v>133</v>
      </c>
      <c r="K39" s="14"/>
      <c r="L39" s="14"/>
      <c r="M39" s="23">
        <v>15</v>
      </c>
      <c r="N39" s="25">
        <f>M39*0.24</f>
        <v>3.5999999999999996</v>
      </c>
      <c r="O39" s="15">
        <f>ROUND(M39*0.24,0)</f>
        <v>4</v>
      </c>
      <c r="P39" s="14">
        <f>ROUND(G39/15861*4677,0)</f>
        <v>129</v>
      </c>
      <c r="Q39" s="7">
        <f>G39+J39</f>
        <v>570</v>
      </c>
    </row>
    <row r="40" spans="1:17" ht="12.75" customHeight="1">
      <c r="A40" s="68"/>
      <c r="B40" s="14" t="s">
        <v>44</v>
      </c>
      <c r="C40" s="14">
        <f>D40+E40+F40</f>
        <v>804</v>
      </c>
      <c r="D40" s="14">
        <v>728</v>
      </c>
      <c r="E40" s="14">
        <v>76</v>
      </c>
      <c r="F40" s="14"/>
      <c r="G40" s="14">
        <f>H40+I40</f>
        <v>424</v>
      </c>
      <c r="H40" s="14"/>
      <c r="I40" s="14">
        <f>ROUND(C40/30095*15861,0)</f>
        <v>424</v>
      </c>
      <c r="J40" s="15">
        <f>K40+L40+O40+P40</f>
        <v>129</v>
      </c>
      <c r="K40" s="14"/>
      <c r="L40" s="14"/>
      <c r="M40" s="23">
        <v>15</v>
      </c>
      <c r="N40" s="25">
        <f>M40*0.24</f>
        <v>3.5999999999999996</v>
      </c>
      <c r="O40" s="15">
        <f>ROUND(M40*0.24,0)</f>
        <v>4</v>
      </c>
      <c r="P40" s="14">
        <f>ROUND(G40/15861*4677,0)</f>
        <v>125</v>
      </c>
      <c r="Q40" s="7">
        <f>G40+J40</f>
        <v>553</v>
      </c>
    </row>
    <row r="41" spans="1:17" ht="12.75" customHeight="1">
      <c r="A41" s="68" t="s">
        <v>106</v>
      </c>
      <c r="B41" s="15" t="s">
        <v>107</v>
      </c>
      <c r="C41" s="14">
        <f>D41+E41+F41</f>
        <v>682</v>
      </c>
      <c r="D41" s="15">
        <v>617</v>
      </c>
      <c r="E41" s="15">
        <v>65</v>
      </c>
      <c r="F41" s="15"/>
      <c r="G41" s="14">
        <f>H41+I41</f>
        <v>359</v>
      </c>
      <c r="H41" s="15"/>
      <c r="I41" s="14">
        <f>ROUND(C41/30095*15861,0)</f>
        <v>359</v>
      </c>
      <c r="J41" s="15">
        <f>K41+L41+O41+P41</f>
        <v>110</v>
      </c>
      <c r="K41" s="14"/>
      <c r="L41" s="14"/>
      <c r="M41" s="23">
        <v>15</v>
      </c>
      <c r="N41" s="25">
        <f>M41*0.24</f>
        <v>3.5999999999999996</v>
      </c>
      <c r="O41" s="15">
        <f>ROUND(M41*0.24,0)</f>
        <v>4</v>
      </c>
      <c r="P41" s="14">
        <f>ROUND(G41/15861*4677,0)</f>
        <v>106</v>
      </c>
      <c r="Q41" s="7">
        <f>G41+J41</f>
        <v>469</v>
      </c>
    </row>
    <row r="42" spans="1:17" ht="12.75" customHeight="1">
      <c r="A42" s="68"/>
      <c r="B42" s="14" t="s">
        <v>46</v>
      </c>
      <c r="C42" s="14">
        <f>D42+E42+F42</f>
        <v>656</v>
      </c>
      <c r="D42" s="14">
        <v>593</v>
      </c>
      <c r="E42" s="14">
        <v>63</v>
      </c>
      <c r="F42" s="14"/>
      <c r="G42" s="14">
        <f>H42+I42</f>
        <v>346</v>
      </c>
      <c r="H42" s="14"/>
      <c r="I42" s="14">
        <f>ROUND(C42/30095*15861,0)</f>
        <v>346</v>
      </c>
      <c r="J42" s="15">
        <f>K42+L42+O42+P42</f>
        <v>106</v>
      </c>
      <c r="K42" s="14"/>
      <c r="L42" s="14"/>
      <c r="M42" s="23">
        <v>15</v>
      </c>
      <c r="N42" s="25">
        <f>M42*0.24</f>
        <v>3.5999999999999996</v>
      </c>
      <c r="O42" s="15">
        <f>ROUND(M42*0.24,0)</f>
        <v>4</v>
      </c>
      <c r="P42" s="14">
        <f>ROUND(G42/15861*4677,0)</f>
        <v>102</v>
      </c>
      <c r="Q42" s="7">
        <f>G42+J42</f>
        <v>452</v>
      </c>
    </row>
    <row r="43" spans="1:17" ht="12.75" customHeight="1">
      <c r="A43" s="68" t="s">
        <v>108</v>
      </c>
      <c r="B43" s="15" t="s">
        <v>47</v>
      </c>
      <c r="C43" s="14">
        <f>D43+E43+F43</f>
        <v>748</v>
      </c>
      <c r="D43" s="15">
        <v>679</v>
      </c>
      <c r="E43" s="15">
        <v>69</v>
      </c>
      <c r="F43" s="15"/>
      <c r="G43" s="14">
        <f>H43+I43</f>
        <v>394</v>
      </c>
      <c r="H43" s="15"/>
      <c r="I43" s="14">
        <f>ROUND(C43/30095*15861,0)</f>
        <v>394</v>
      </c>
      <c r="J43" s="15">
        <f>K43+L43+O43+P43</f>
        <v>118</v>
      </c>
      <c r="K43" s="14"/>
      <c r="L43" s="14"/>
      <c r="M43" s="23">
        <v>10</v>
      </c>
      <c r="N43" s="25">
        <f>M43*0.24</f>
        <v>2.4</v>
      </c>
      <c r="O43" s="15">
        <f>ROUND(M43*0.24,0)</f>
        <v>2</v>
      </c>
      <c r="P43" s="14">
        <f>ROUND(G43/15861*4677,0)</f>
        <v>116</v>
      </c>
      <c r="Q43" s="7">
        <f>G43+J43</f>
        <v>512</v>
      </c>
    </row>
    <row r="44" spans="1:17" ht="12.75" customHeight="1">
      <c r="A44" s="68"/>
      <c r="B44" s="14" t="s">
        <v>48</v>
      </c>
      <c r="C44" s="14">
        <f>D44+E44+F44</f>
        <v>725</v>
      </c>
      <c r="D44" s="14">
        <v>658</v>
      </c>
      <c r="E44" s="14">
        <v>67</v>
      </c>
      <c r="F44" s="14"/>
      <c r="G44" s="14">
        <f>H44+I44</f>
        <v>382</v>
      </c>
      <c r="H44" s="14"/>
      <c r="I44" s="14">
        <f>ROUND(C44/30095*15861,0)</f>
        <v>382</v>
      </c>
      <c r="J44" s="15">
        <f>K44+L44+O44+P44</f>
        <v>115</v>
      </c>
      <c r="K44" s="14"/>
      <c r="L44" s="14"/>
      <c r="M44" s="23">
        <v>10</v>
      </c>
      <c r="N44" s="25">
        <f>M44*0.24</f>
        <v>2.4</v>
      </c>
      <c r="O44" s="15">
        <f>ROUND(M44*0.24,0)</f>
        <v>2</v>
      </c>
      <c r="P44" s="14">
        <f>ROUND(G44/15861*4677,0)</f>
        <v>113</v>
      </c>
      <c r="Q44" s="7">
        <f>G44+J44</f>
        <v>497</v>
      </c>
    </row>
    <row r="45" spans="1:17" ht="12.75" customHeight="1">
      <c r="A45" s="68"/>
      <c r="B45" s="14" t="s">
        <v>49</v>
      </c>
      <c r="C45" s="14">
        <f>D45+E45+F45</f>
        <v>893</v>
      </c>
      <c r="D45" s="14">
        <v>811</v>
      </c>
      <c r="E45" s="14">
        <v>82</v>
      </c>
      <c r="F45" s="14"/>
      <c r="G45" s="14">
        <f>H45+I45</f>
        <v>471</v>
      </c>
      <c r="H45" s="14"/>
      <c r="I45" s="14">
        <f>ROUND(C45/30095*15861,0)</f>
        <v>471</v>
      </c>
      <c r="J45" s="15">
        <f>K45+L45+O45+P45</f>
        <v>141</v>
      </c>
      <c r="K45" s="14"/>
      <c r="L45" s="14"/>
      <c r="M45" s="23">
        <v>10</v>
      </c>
      <c r="N45" s="25">
        <f>M45*0.24</f>
        <v>2.4</v>
      </c>
      <c r="O45" s="15">
        <f>ROUND(M45*0.24,0)</f>
        <v>2</v>
      </c>
      <c r="P45" s="14">
        <f>ROUND(G45/15861*4677,0)</f>
        <v>139</v>
      </c>
      <c r="Q45" s="7">
        <f>G45+J45</f>
        <v>612</v>
      </c>
    </row>
    <row r="46" spans="1:17" ht="12.75" customHeight="1">
      <c r="A46" s="68"/>
      <c r="B46" s="14" t="s">
        <v>50</v>
      </c>
      <c r="C46" s="14">
        <f>D46+E46+F46</f>
        <v>677</v>
      </c>
      <c r="D46" s="14">
        <v>614</v>
      </c>
      <c r="E46" s="14">
        <v>63</v>
      </c>
      <c r="F46" s="14"/>
      <c r="G46" s="14">
        <f>H46+I46</f>
        <v>357</v>
      </c>
      <c r="H46" s="14"/>
      <c r="I46" s="14">
        <f>ROUND(C46/30095*15861,0)</f>
        <v>357</v>
      </c>
      <c r="J46" s="15">
        <f>K46+L46+O46+P46</f>
        <v>107</v>
      </c>
      <c r="K46" s="14"/>
      <c r="L46" s="14"/>
      <c r="M46" s="23">
        <v>10</v>
      </c>
      <c r="N46" s="25">
        <f>M46*0.24</f>
        <v>2.4</v>
      </c>
      <c r="O46" s="15">
        <f>ROUND(M46*0.24,0)</f>
        <v>2</v>
      </c>
      <c r="P46" s="14">
        <f>ROUND(G46/15861*4677,0)</f>
        <v>105</v>
      </c>
      <c r="Q46" s="7">
        <f>G46+J46</f>
        <v>464</v>
      </c>
    </row>
    <row r="47" spans="1:17" ht="12.75" customHeight="1">
      <c r="A47" s="68"/>
      <c r="B47" s="14" t="s">
        <v>51</v>
      </c>
      <c r="C47" s="14">
        <f>D47+E47+F47</f>
        <v>704</v>
      </c>
      <c r="D47" s="14">
        <v>639</v>
      </c>
      <c r="E47" s="14">
        <v>65</v>
      </c>
      <c r="F47" s="14"/>
      <c r="G47" s="14">
        <f>H47+I47</f>
        <v>371</v>
      </c>
      <c r="H47" s="14"/>
      <c r="I47" s="14">
        <f>ROUND(C47/30095*15861,0)</f>
        <v>371</v>
      </c>
      <c r="J47" s="15">
        <f>K47+L47+O47+P47</f>
        <v>111</v>
      </c>
      <c r="K47" s="14"/>
      <c r="L47" s="14"/>
      <c r="M47" s="23">
        <v>10</v>
      </c>
      <c r="N47" s="25">
        <f>M47*0.24</f>
        <v>2.4</v>
      </c>
      <c r="O47" s="15">
        <f>ROUND(M47*0.24,0)</f>
        <v>2</v>
      </c>
      <c r="P47" s="14">
        <f>ROUND(G47/15861*4677,0)</f>
        <v>109</v>
      </c>
      <c r="Q47" s="7">
        <f>G47+J47</f>
        <v>482</v>
      </c>
    </row>
    <row r="48" spans="1:17" ht="12.75" customHeight="1">
      <c r="A48" s="68"/>
      <c r="B48" s="14" t="s">
        <v>52</v>
      </c>
      <c r="C48" s="14">
        <f>D48+E48+F48</f>
        <v>707</v>
      </c>
      <c r="D48" s="14">
        <v>641</v>
      </c>
      <c r="E48" s="14">
        <v>66</v>
      </c>
      <c r="F48" s="14"/>
      <c r="G48" s="14">
        <f>H48+I48</f>
        <v>373</v>
      </c>
      <c r="H48" s="14"/>
      <c r="I48" s="14">
        <f>ROUND(C48/30095*15861,0)</f>
        <v>373</v>
      </c>
      <c r="J48" s="15">
        <f>K48+L48+O48+P48</f>
        <v>112</v>
      </c>
      <c r="K48" s="14"/>
      <c r="L48" s="14"/>
      <c r="M48" s="23">
        <v>10</v>
      </c>
      <c r="N48" s="25">
        <f>M48*0.24</f>
        <v>2.4</v>
      </c>
      <c r="O48" s="15">
        <f>ROUND(M48*0.24,0)</f>
        <v>2</v>
      </c>
      <c r="P48" s="14">
        <f>ROUND(G48/15861*4677,0)</f>
        <v>110</v>
      </c>
      <c r="Q48" s="7">
        <f>G48+J48</f>
        <v>485</v>
      </c>
    </row>
    <row r="49" spans="1:17" ht="12.75" customHeight="1">
      <c r="A49" s="68" t="s">
        <v>109</v>
      </c>
      <c r="B49" s="15" t="s">
        <v>53</v>
      </c>
      <c r="C49" s="14">
        <f>D49+E49+F49</f>
        <v>601</v>
      </c>
      <c r="D49" s="15">
        <v>546</v>
      </c>
      <c r="E49" s="15">
        <v>55</v>
      </c>
      <c r="F49" s="15"/>
      <c r="G49" s="14">
        <f>H49+I49</f>
        <v>317</v>
      </c>
      <c r="H49" s="15"/>
      <c r="I49" s="14">
        <f>ROUND(C49/30095*15861,0)</f>
        <v>317</v>
      </c>
      <c r="J49" s="15">
        <f>K49+L49+O49+P49</f>
        <v>94</v>
      </c>
      <c r="K49" s="14"/>
      <c r="L49" s="14"/>
      <c r="M49" s="23">
        <v>5</v>
      </c>
      <c r="N49" s="25">
        <f>M49*0.24</f>
        <v>1.2</v>
      </c>
      <c r="O49" s="15">
        <f>ROUND(M49*0.24,0)</f>
        <v>1</v>
      </c>
      <c r="P49" s="14">
        <f>ROUND(G49/15861*4677,0)</f>
        <v>93</v>
      </c>
      <c r="Q49" s="7">
        <f>G49+J49</f>
        <v>411</v>
      </c>
    </row>
    <row r="50" spans="1:17" ht="12.75" customHeight="1">
      <c r="A50" s="68"/>
      <c r="B50" s="14" t="s">
        <v>54</v>
      </c>
      <c r="C50" s="14">
        <f>D50+E50+F50</f>
        <v>355</v>
      </c>
      <c r="D50" s="14">
        <v>322</v>
      </c>
      <c r="E50" s="14">
        <v>33</v>
      </c>
      <c r="F50" s="14"/>
      <c r="G50" s="14">
        <f>H50+I50</f>
        <v>187</v>
      </c>
      <c r="H50" s="14"/>
      <c r="I50" s="14">
        <f>ROUND(C50/30095*15861,0)</f>
        <v>187</v>
      </c>
      <c r="J50" s="15">
        <f>K50+L50+O50+P50</f>
        <v>56</v>
      </c>
      <c r="K50" s="14"/>
      <c r="L50" s="14"/>
      <c r="M50" s="23">
        <v>5</v>
      </c>
      <c r="N50" s="25">
        <f>M50*0.24</f>
        <v>1.2</v>
      </c>
      <c r="O50" s="15">
        <f>ROUND(M50*0.24,0)</f>
        <v>1</v>
      </c>
      <c r="P50" s="14">
        <f>ROUND(G50/15861*4677,0)</f>
        <v>55</v>
      </c>
      <c r="Q50" s="7">
        <f>G50+J50</f>
        <v>243</v>
      </c>
    </row>
    <row r="51" spans="1:17" ht="12.75" customHeight="1">
      <c r="A51" s="68"/>
      <c r="B51" s="14" t="s">
        <v>55</v>
      </c>
      <c r="C51" s="14">
        <f>D51+E51+F51</f>
        <v>647</v>
      </c>
      <c r="D51" s="14">
        <v>588</v>
      </c>
      <c r="E51" s="14">
        <v>59</v>
      </c>
      <c r="F51" s="14"/>
      <c r="G51" s="14">
        <f>H51+I51</f>
        <v>341</v>
      </c>
      <c r="H51" s="14"/>
      <c r="I51" s="14">
        <f>ROUND(C51/30095*15861,0)</f>
        <v>341</v>
      </c>
      <c r="J51" s="15">
        <f>K51+L51+O51+P51</f>
        <v>102</v>
      </c>
      <c r="K51" s="14"/>
      <c r="L51" s="14"/>
      <c r="M51" s="23">
        <v>5</v>
      </c>
      <c r="N51" s="25">
        <f>M51*0.24</f>
        <v>1.2</v>
      </c>
      <c r="O51" s="15">
        <f>ROUND(M51*0.24,0)</f>
        <v>1</v>
      </c>
      <c r="P51" s="14">
        <f>ROUND(G51/15861*4677,0)</f>
        <v>101</v>
      </c>
      <c r="Q51" s="7">
        <f>G51+J51</f>
        <v>443</v>
      </c>
    </row>
    <row r="52" spans="1:17" ht="12.75" customHeight="1">
      <c r="A52" s="68"/>
      <c r="B52" s="14" t="s">
        <v>56</v>
      </c>
      <c r="C52" s="14">
        <f>D52+E52+F52</f>
        <v>421</v>
      </c>
      <c r="D52" s="14">
        <v>383</v>
      </c>
      <c r="E52" s="14">
        <v>38</v>
      </c>
      <c r="F52" s="14"/>
      <c r="G52" s="14">
        <f>H52+I52</f>
        <v>222</v>
      </c>
      <c r="H52" s="14"/>
      <c r="I52" s="14">
        <f>ROUND(C52/30095*15861,0)</f>
        <v>222</v>
      </c>
      <c r="J52" s="15">
        <f>K52+L52+O52+P52</f>
        <v>65</v>
      </c>
      <c r="K52" s="14"/>
      <c r="L52" s="14"/>
      <c r="M52" s="23">
        <v>2</v>
      </c>
      <c r="N52" s="25">
        <f>M52*0.24</f>
        <v>0.48</v>
      </c>
      <c r="O52" s="15">
        <f>ROUND(M52*0.24,0)</f>
        <v>0</v>
      </c>
      <c r="P52" s="14">
        <f>ROUND(G52/15861*4677,0)</f>
        <v>65</v>
      </c>
      <c r="Q52" s="7">
        <f>G52+J52</f>
        <v>287</v>
      </c>
    </row>
    <row r="53" spans="1:17" ht="12.75" customHeight="1">
      <c r="A53" s="68"/>
      <c r="B53" s="14" t="s">
        <v>57</v>
      </c>
      <c r="C53" s="14">
        <f>D53+E53+F53</f>
        <v>567</v>
      </c>
      <c r="D53" s="14">
        <v>515</v>
      </c>
      <c r="E53" s="14">
        <v>52</v>
      </c>
      <c r="F53" s="14"/>
      <c r="G53" s="14">
        <f>H53+I53</f>
        <v>299</v>
      </c>
      <c r="H53" s="14"/>
      <c r="I53" s="14">
        <f>ROUND(C53/30095*15861,0)</f>
        <v>299</v>
      </c>
      <c r="J53" s="15">
        <f>K53+L53+O53+P53</f>
        <v>89</v>
      </c>
      <c r="K53" s="14"/>
      <c r="L53" s="14"/>
      <c r="M53" s="23">
        <v>6</v>
      </c>
      <c r="N53" s="25">
        <f>M53*0.24</f>
        <v>1.44</v>
      </c>
      <c r="O53" s="15">
        <f>ROUND(M53*0.24,0)</f>
        <v>1</v>
      </c>
      <c r="P53" s="14">
        <f>ROUND(G53/15861*4677,0)</f>
        <v>88</v>
      </c>
      <c r="Q53" s="7">
        <f>G53+J53</f>
        <v>388</v>
      </c>
    </row>
    <row r="54" spans="1:17" ht="12.75" customHeight="1">
      <c r="A54" s="68"/>
      <c r="B54" s="14" t="s">
        <v>58</v>
      </c>
      <c r="C54" s="14">
        <f>D54+E54+F54</f>
        <v>508</v>
      </c>
      <c r="D54" s="14">
        <v>461</v>
      </c>
      <c r="E54" s="14">
        <v>47</v>
      </c>
      <c r="F54" s="14"/>
      <c r="G54" s="14">
        <f>H54+I54</f>
        <v>268</v>
      </c>
      <c r="H54" s="14"/>
      <c r="I54" s="14">
        <f>ROUND(C54/30095*15861,0)</f>
        <v>268</v>
      </c>
      <c r="J54" s="15">
        <f>K54+L54+O54+P54</f>
        <v>80</v>
      </c>
      <c r="K54" s="14"/>
      <c r="L54" s="14"/>
      <c r="M54" s="23">
        <v>5</v>
      </c>
      <c r="N54" s="25">
        <f>M54*0.24</f>
        <v>1.2</v>
      </c>
      <c r="O54" s="15">
        <f>ROUND(M54*0.24,0)</f>
        <v>1</v>
      </c>
      <c r="P54" s="14">
        <f>ROUND(G54/15861*4677,0)</f>
        <v>79</v>
      </c>
      <c r="Q54" s="7">
        <f>G54+J54</f>
        <v>348</v>
      </c>
    </row>
    <row r="55" spans="1:17" ht="12.75" customHeight="1">
      <c r="A55" s="68" t="s">
        <v>110</v>
      </c>
      <c r="B55" s="15" t="s">
        <v>111</v>
      </c>
      <c r="C55" s="14">
        <f>D55+E55+F55</f>
        <v>678</v>
      </c>
      <c r="D55" s="15">
        <v>615</v>
      </c>
      <c r="E55" s="15">
        <v>63</v>
      </c>
      <c r="F55" s="15"/>
      <c r="G55" s="14">
        <f>H55+I55</f>
        <v>357</v>
      </c>
      <c r="H55" s="15"/>
      <c r="I55" s="14">
        <f>ROUND(C55/30095*15861,0)</f>
        <v>357</v>
      </c>
      <c r="J55" s="15">
        <f>K55+L55+O55+P55</f>
        <v>107</v>
      </c>
      <c r="K55" s="14"/>
      <c r="L55" s="14"/>
      <c r="M55" s="23">
        <v>10</v>
      </c>
      <c r="N55" s="25">
        <f>M55*0.24</f>
        <v>2.4</v>
      </c>
      <c r="O55" s="15">
        <f>ROUND(M55*0.24,0)</f>
        <v>2</v>
      </c>
      <c r="P55" s="14">
        <f>ROUND(G55/15861*4677,0)</f>
        <v>105</v>
      </c>
      <c r="Q55" s="7">
        <f>G55+J55</f>
        <v>464</v>
      </c>
    </row>
    <row r="56" spans="1:17" ht="12.75" customHeight="1">
      <c r="A56" s="68"/>
      <c r="B56" s="14" t="s">
        <v>112</v>
      </c>
      <c r="C56" s="14">
        <f>D56+E56+F56</f>
        <v>714</v>
      </c>
      <c r="D56" s="14">
        <v>648</v>
      </c>
      <c r="E56" s="14">
        <v>66</v>
      </c>
      <c r="F56" s="14"/>
      <c r="G56" s="14">
        <f>H56+I56</f>
        <v>376</v>
      </c>
      <c r="H56" s="14"/>
      <c r="I56" s="14">
        <f>ROUND(C56/30095*15861,0)</f>
        <v>376</v>
      </c>
      <c r="J56" s="15">
        <f>K56+L56+O56+P56</f>
        <v>113</v>
      </c>
      <c r="K56" s="14"/>
      <c r="L56" s="14"/>
      <c r="M56" s="23">
        <v>10</v>
      </c>
      <c r="N56" s="25">
        <f>M56*0.24</f>
        <v>2.4</v>
      </c>
      <c r="O56" s="15">
        <f>ROUND(M56*0.24,0)</f>
        <v>2</v>
      </c>
      <c r="P56" s="14">
        <f>ROUND(G56/15861*4677,0)</f>
        <v>111</v>
      </c>
      <c r="Q56" s="7">
        <f>G56+J56</f>
        <v>489</v>
      </c>
    </row>
    <row r="57" spans="1:17" ht="12.75" customHeight="1">
      <c r="A57" s="68"/>
      <c r="B57" s="14" t="s">
        <v>61</v>
      </c>
      <c r="C57" s="14">
        <f>D57+E57+F57</f>
        <v>1374</v>
      </c>
      <c r="D57" s="14">
        <v>1247</v>
      </c>
      <c r="E57" s="14">
        <v>127</v>
      </c>
      <c r="F57" s="14"/>
      <c r="G57" s="14">
        <f>H57+I57</f>
        <v>724</v>
      </c>
      <c r="H57" s="14"/>
      <c r="I57" s="14">
        <f>ROUND(C57/30095*15861,0)</f>
        <v>724</v>
      </c>
      <c r="J57" s="15">
        <f>K57+L57+O57+P57</f>
        <v>216</v>
      </c>
      <c r="K57" s="14"/>
      <c r="L57" s="14"/>
      <c r="M57" s="23">
        <v>11</v>
      </c>
      <c r="N57" s="25">
        <f>M57*0.24</f>
        <v>2.6399999999999997</v>
      </c>
      <c r="O57" s="15">
        <f>ROUND(M57*0.24,0)</f>
        <v>3</v>
      </c>
      <c r="P57" s="14">
        <f>ROUND(G57/15861*4677,0)</f>
        <v>213</v>
      </c>
      <c r="Q57" s="7">
        <f>G57+J57</f>
        <v>940</v>
      </c>
    </row>
    <row r="58" spans="1:17" ht="12.75" customHeight="1">
      <c r="A58" s="68"/>
      <c r="B58" s="14" t="s">
        <v>62</v>
      </c>
      <c r="C58" s="14">
        <f>D58+E58+F58</f>
        <v>627</v>
      </c>
      <c r="D58" s="14">
        <v>569</v>
      </c>
      <c r="E58" s="14">
        <v>58</v>
      </c>
      <c r="F58" s="14"/>
      <c r="G58" s="14">
        <f>H58+I58</f>
        <v>330</v>
      </c>
      <c r="H58" s="14"/>
      <c r="I58" s="14">
        <f>ROUND(C58/30095*15861,0)</f>
        <v>330</v>
      </c>
      <c r="J58" s="15">
        <f>K58+L58+O58+P58</f>
        <v>99</v>
      </c>
      <c r="K58" s="14"/>
      <c r="L58" s="14"/>
      <c r="M58" s="23">
        <v>10</v>
      </c>
      <c r="N58" s="25">
        <f>M58*0.24</f>
        <v>2.4</v>
      </c>
      <c r="O58" s="15">
        <f>ROUND(M58*0.24,0)</f>
        <v>2</v>
      </c>
      <c r="P58" s="14">
        <f>ROUND(G58/15861*4677,0)</f>
        <v>97</v>
      </c>
      <c r="Q58" s="7">
        <f>G58+J58</f>
        <v>429</v>
      </c>
    </row>
    <row r="59" spans="1:17" ht="12.75" customHeight="1">
      <c r="A59" s="68"/>
      <c r="B59" s="14" t="s">
        <v>63</v>
      </c>
      <c r="C59" s="14">
        <f>D59+E59+F59</f>
        <v>705</v>
      </c>
      <c r="D59" s="14">
        <v>638</v>
      </c>
      <c r="E59" s="14">
        <v>67</v>
      </c>
      <c r="F59" s="14"/>
      <c r="G59" s="14">
        <f>H59+I59</f>
        <v>372</v>
      </c>
      <c r="H59" s="14"/>
      <c r="I59" s="14">
        <f>ROUND(C59/30095*15861,0)</f>
        <v>372</v>
      </c>
      <c r="J59" s="15">
        <f>K59+L59+O59+P59</f>
        <v>114</v>
      </c>
      <c r="K59" s="14"/>
      <c r="L59" s="14"/>
      <c r="M59" s="23">
        <v>15</v>
      </c>
      <c r="N59" s="25">
        <f>M59*0.24</f>
        <v>3.5999999999999996</v>
      </c>
      <c r="O59" s="15">
        <f>ROUND(M59*0.24,0)</f>
        <v>4</v>
      </c>
      <c r="P59" s="14">
        <f>ROUND(G59/15861*4677,0)</f>
        <v>110</v>
      </c>
      <c r="Q59" s="7">
        <f>G59+J59</f>
        <v>486</v>
      </c>
    </row>
    <row r="60" spans="1:17" ht="12.75" customHeight="1">
      <c r="A60" s="68" t="s">
        <v>113</v>
      </c>
      <c r="B60" s="15" t="s">
        <v>64</v>
      </c>
      <c r="C60" s="14">
        <f>D60+E60+F60</f>
        <v>919</v>
      </c>
      <c r="D60" s="15">
        <v>833</v>
      </c>
      <c r="E60" s="15">
        <v>86</v>
      </c>
      <c r="F60" s="15"/>
      <c r="G60" s="14">
        <f>H60+I60</f>
        <v>484</v>
      </c>
      <c r="H60" s="15"/>
      <c r="I60" s="14">
        <f>ROUND(C60/30095*15861,0)</f>
        <v>484</v>
      </c>
      <c r="J60" s="15">
        <f>K60+L60+O60+P60</f>
        <v>146</v>
      </c>
      <c r="K60" s="14"/>
      <c r="L60" s="14"/>
      <c r="M60" s="23">
        <v>11</v>
      </c>
      <c r="N60" s="25">
        <f>M60*0.24</f>
        <v>2.6399999999999997</v>
      </c>
      <c r="O60" s="15">
        <f>ROUND(M60*0.24,0)</f>
        <v>3</v>
      </c>
      <c r="P60" s="14">
        <f>ROUND(G60/15861*4677,0)</f>
        <v>143</v>
      </c>
      <c r="Q60" s="7">
        <f>G60+J60</f>
        <v>630</v>
      </c>
    </row>
    <row r="61" spans="1:17" ht="12.75" customHeight="1">
      <c r="A61" s="68"/>
      <c r="B61" s="14" t="s">
        <v>65</v>
      </c>
      <c r="C61" s="14">
        <f>D61+E61+F61</f>
        <v>647</v>
      </c>
      <c r="D61" s="14">
        <v>586</v>
      </c>
      <c r="E61" s="14">
        <v>61</v>
      </c>
      <c r="F61" s="14"/>
      <c r="G61" s="14">
        <f>H61+I61</f>
        <v>341</v>
      </c>
      <c r="H61" s="14"/>
      <c r="I61" s="14">
        <f>ROUND(C61/30095*15861,0)</f>
        <v>341</v>
      </c>
      <c r="J61" s="15">
        <f>K61+L61+O61+P61</f>
        <v>104</v>
      </c>
      <c r="K61" s="14"/>
      <c r="L61" s="14"/>
      <c r="M61" s="23">
        <v>11</v>
      </c>
      <c r="N61" s="25">
        <f>M61*0.24</f>
        <v>2.6399999999999997</v>
      </c>
      <c r="O61" s="15">
        <f>ROUND(M61*0.24,0)</f>
        <v>3</v>
      </c>
      <c r="P61" s="14">
        <f>ROUND(G61/15861*4677,0)</f>
        <v>101</v>
      </c>
      <c r="Q61" s="7">
        <f>G61+J61</f>
        <v>445</v>
      </c>
    </row>
    <row r="62" spans="1:17" ht="12.75" customHeight="1">
      <c r="A62" s="68"/>
      <c r="B62" s="14" t="s">
        <v>66</v>
      </c>
      <c r="C62" s="14">
        <f>D62+E62+F62</f>
        <v>528</v>
      </c>
      <c r="D62" s="14">
        <v>478</v>
      </c>
      <c r="E62" s="14">
        <v>50</v>
      </c>
      <c r="F62" s="14"/>
      <c r="G62" s="14">
        <f>H62+I62</f>
        <v>278</v>
      </c>
      <c r="H62" s="14"/>
      <c r="I62" s="14">
        <f>ROUND(C62/30095*15861,0)</f>
        <v>278</v>
      </c>
      <c r="J62" s="15">
        <f>K62+L62+O62+P62</f>
        <v>85</v>
      </c>
      <c r="K62" s="14"/>
      <c r="L62" s="14"/>
      <c r="M62" s="23">
        <v>11</v>
      </c>
      <c r="N62" s="25">
        <f>M62*0.24</f>
        <v>2.6399999999999997</v>
      </c>
      <c r="O62" s="15">
        <f>ROUND(M62*0.24,0)</f>
        <v>3</v>
      </c>
      <c r="P62" s="14">
        <f>ROUND(G62/15861*4677,0)</f>
        <v>82</v>
      </c>
      <c r="Q62" s="7">
        <f>G62+J62</f>
        <v>363</v>
      </c>
    </row>
    <row r="63" spans="1:17" ht="12.75" customHeight="1">
      <c r="A63" s="68" t="s">
        <v>114</v>
      </c>
      <c r="B63" s="15" t="s">
        <v>115</v>
      </c>
      <c r="C63" s="14">
        <f>D63+E63+F63</f>
        <v>1071</v>
      </c>
      <c r="D63" s="15">
        <v>972</v>
      </c>
      <c r="E63" s="15">
        <v>99</v>
      </c>
      <c r="F63" s="15"/>
      <c r="G63" s="14">
        <f>H63+I63</f>
        <v>564</v>
      </c>
      <c r="H63" s="15"/>
      <c r="I63" s="14">
        <f>ROUND(C63/30095*15861,0)</f>
        <v>564</v>
      </c>
      <c r="J63" s="15">
        <f>K63+L63+O63+P63</f>
        <v>169</v>
      </c>
      <c r="K63" s="14"/>
      <c r="L63" s="14"/>
      <c r="M63" s="23">
        <v>11</v>
      </c>
      <c r="N63" s="25">
        <f>M63*0.24</f>
        <v>2.6399999999999997</v>
      </c>
      <c r="O63" s="15">
        <f>ROUND(M63*0.24,0)</f>
        <v>3</v>
      </c>
      <c r="P63" s="14">
        <f>ROUND(G63/15861*4677,0)</f>
        <v>166</v>
      </c>
      <c r="Q63" s="7">
        <f>G63+J63</f>
        <v>733</v>
      </c>
    </row>
    <row r="64" spans="1:17" ht="12.75" customHeight="1">
      <c r="A64" s="68"/>
      <c r="B64" s="14" t="s">
        <v>68</v>
      </c>
      <c r="C64" s="14">
        <f>D64+E64+F64</f>
        <v>873</v>
      </c>
      <c r="D64" s="14">
        <v>792</v>
      </c>
      <c r="E64" s="14">
        <v>81</v>
      </c>
      <c r="F64" s="14"/>
      <c r="G64" s="14">
        <f>H64+I64</f>
        <v>460</v>
      </c>
      <c r="H64" s="14"/>
      <c r="I64" s="14">
        <f>ROUND(C64/30095*15861,0)</f>
        <v>460</v>
      </c>
      <c r="J64" s="15">
        <f>K64+L64+O64+P64</f>
        <v>139</v>
      </c>
      <c r="K64" s="14"/>
      <c r="L64" s="14"/>
      <c r="M64" s="23">
        <v>12</v>
      </c>
      <c r="N64" s="25">
        <f>M64*0.24</f>
        <v>2.88</v>
      </c>
      <c r="O64" s="15">
        <f>ROUND(M64*0.24,0)</f>
        <v>3</v>
      </c>
      <c r="P64" s="14">
        <f>ROUND(G64/15861*4677,0)</f>
        <v>136</v>
      </c>
      <c r="Q64" s="7">
        <f>G64+J64</f>
        <v>599</v>
      </c>
    </row>
    <row r="65" spans="1:17" ht="12.75" customHeight="1">
      <c r="A65" s="68"/>
      <c r="B65" s="14" t="s">
        <v>116</v>
      </c>
      <c r="C65" s="14">
        <f>D65+E65+F65</f>
        <v>814</v>
      </c>
      <c r="D65" s="14">
        <v>738</v>
      </c>
      <c r="E65" s="14">
        <v>76</v>
      </c>
      <c r="F65" s="14"/>
      <c r="G65" s="14">
        <f>H65+I65</f>
        <v>429</v>
      </c>
      <c r="H65" s="14"/>
      <c r="I65" s="14">
        <f>ROUND(C65/30095*15861,0)</f>
        <v>429</v>
      </c>
      <c r="J65" s="15">
        <f>K65+L65+O65+P65</f>
        <v>130</v>
      </c>
      <c r="K65" s="14"/>
      <c r="L65" s="14"/>
      <c r="M65" s="23">
        <v>11</v>
      </c>
      <c r="N65" s="25">
        <f>M65*0.24</f>
        <v>2.6399999999999997</v>
      </c>
      <c r="O65" s="15">
        <f>ROUND(M65*0.24,0)</f>
        <v>3</v>
      </c>
      <c r="P65" s="14">
        <f>ROUND(G65/15861*4677,0)</f>
        <v>127</v>
      </c>
      <c r="Q65" s="7">
        <f>G65+J65</f>
        <v>559</v>
      </c>
    </row>
    <row r="66" spans="1:17" ht="12.75" customHeight="1">
      <c r="A66" s="68"/>
      <c r="B66" s="14" t="s">
        <v>70</v>
      </c>
      <c r="C66" s="14">
        <f>D66+E66+F66</f>
        <v>608</v>
      </c>
      <c r="D66" s="14">
        <v>551</v>
      </c>
      <c r="E66" s="14">
        <v>57</v>
      </c>
      <c r="F66" s="14"/>
      <c r="G66" s="14">
        <f>H66+I66</f>
        <v>320</v>
      </c>
      <c r="H66" s="14"/>
      <c r="I66" s="14">
        <f>ROUND(C66/30095*15861,0)</f>
        <v>320</v>
      </c>
      <c r="J66" s="15">
        <f>K66+L66+O66+P66</f>
        <v>96</v>
      </c>
      <c r="K66" s="14"/>
      <c r="L66" s="14"/>
      <c r="M66" s="23">
        <v>9</v>
      </c>
      <c r="N66" s="25">
        <f>M66*0.24</f>
        <v>2.16</v>
      </c>
      <c r="O66" s="15">
        <f>ROUND(M66*0.24,0)</f>
        <v>2</v>
      </c>
      <c r="P66" s="14">
        <f>ROUND(G66/15861*4677,0)</f>
        <v>94</v>
      </c>
      <c r="Q66" s="7">
        <f>G66+J66</f>
        <v>416</v>
      </c>
    </row>
    <row r="67" spans="1:17" ht="12.75" customHeight="1">
      <c r="A67" s="68"/>
      <c r="B67" s="14" t="s">
        <v>71</v>
      </c>
      <c r="C67" s="14">
        <f>D67+E67+F67</f>
        <v>982</v>
      </c>
      <c r="D67" s="14">
        <v>892</v>
      </c>
      <c r="E67" s="14">
        <v>90</v>
      </c>
      <c r="F67" s="14"/>
      <c r="G67" s="14">
        <f>H67+I67</f>
        <v>518</v>
      </c>
      <c r="H67" s="14"/>
      <c r="I67" s="14">
        <f>ROUND(C67/30095*15861,0)</f>
        <v>518</v>
      </c>
      <c r="J67" s="15">
        <f>K67+L67+O67+P67</f>
        <v>155</v>
      </c>
      <c r="K67" s="14"/>
      <c r="L67" s="14"/>
      <c r="M67" s="23">
        <v>7</v>
      </c>
      <c r="N67" s="25">
        <f>M67*0.24</f>
        <v>1.68</v>
      </c>
      <c r="O67" s="15">
        <f>ROUND(M67*0.24,0)</f>
        <v>2</v>
      </c>
      <c r="P67" s="14">
        <f>ROUND(G67/15861*4677,0)</f>
        <v>153</v>
      </c>
      <c r="Q67" s="7">
        <f>G67+J67</f>
        <v>673</v>
      </c>
    </row>
    <row r="68" spans="1:17" ht="12.75" customHeight="1">
      <c r="A68" s="68"/>
      <c r="B68" s="14" t="s">
        <v>72</v>
      </c>
      <c r="C68" s="14">
        <f>D68+E68+F68</f>
        <v>841</v>
      </c>
      <c r="D68" s="14">
        <v>762</v>
      </c>
      <c r="E68" s="14">
        <v>79</v>
      </c>
      <c r="F68" s="14"/>
      <c r="G68" s="14">
        <f>H68+I68</f>
        <v>443</v>
      </c>
      <c r="H68" s="14"/>
      <c r="I68" s="14">
        <f>ROUND(C68/30095*15861,0)</f>
        <v>443</v>
      </c>
      <c r="J68" s="15">
        <f>K68+L68+O68+P68</f>
        <v>134</v>
      </c>
      <c r="K68" s="14"/>
      <c r="L68" s="14"/>
      <c r="M68" s="23">
        <v>11</v>
      </c>
      <c r="N68" s="25">
        <f>M68*0.24</f>
        <v>2.6399999999999997</v>
      </c>
      <c r="O68" s="15">
        <f>ROUND(M68*0.24,0)</f>
        <v>3</v>
      </c>
      <c r="P68" s="14">
        <f>ROUND(G68/15861*4677,0)</f>
        <v>131</v>
      </c>
      <c r="Q68" s="7">
        <f>G68+J68</f>
        <v>577</v>
      </c>
    </row>
    <row r="69" spans="1:17" ht="12.75" customHeight="1">
      <c r="A69" s="68"/>
      <c r="B69" s="14" t="s">
        <v>73</v>
      </c>
      <c r="C69" s="14">
        <f>D69+E69+F69</f>
        <v>738</v>
      </c>
      <c r="D69" s="14">
        <v>669</v>
      </c>
      <c r="E69" s="14">
        <v>69</v>
      </c>
      <c r="F69" s="14"/>
      <c r="G69" s="14">
        <f>H69+I69</f>
        <v>389</v>
      </c>
      <c r="H69" s="14"/>
      <c r="I69" s="14">
        <f>ROUND(C69/30095*15861,0)</f>
        <v>389</v>
      </c>
      <c r="J69" s="15">
        <f>K69+L69+O69+P69</f>
        <v>118</v>
      </c>
      <c r="K69" s="14"/>
      <c r="L69" s="14"/>
      <c r="M69" s="23">
        <v>12</v>
      </c>
      <c r="N69" s="25">
        <f>M69*0.24</f>
        <v>2.88</v>
      </c>
      <c r="O69" s="15">
        <f>ROUND(M69*0.24,0)</f>
        <v>3</v>
      </c>
      <c r="P69" s="14">
        <f>ROUND(G69/15861*4677,0)</f>
        <v>115</v>
      </c>
      <c r="Q69" s="7">
        <f>G69+J69</f>
        <v>507</v>
      </c>
    </row>
    <row r="70" spans="1:17" ht="12.75" customHeight="1">
      <c r="A70" s="66" t="s">
        <v>117</v>
      </c>
      <c r="B70" s="67"/>
      <c r="C70" s="28">
        <f>SUM((C71:C74))</f>
        <v>2479</v>
      </c>
      <c r="D70" s="28">
        <f>SUM((D71:D74))</f>
        <v>2248</v>
      </c>
      <c r="E70" s="28">
        <f>SUM((E71:E74))</f>
        <v>231</v>
      </c>
      <c r="F70" s="28">
        <f>SUM((F71:F74))</f>
        <v>0</v>
      </c>
      <c r="G70" s="28">
        <f>SUM((G71:G74))</f>
        <v>1306</v>
      </c>
      <c r="H70" s="28">
        <f>SUM((H71:H74))</f>
        <v>0</v>
      </c>
      <c r="I70" s="28">
        <f>SUM((I71:I74))</f>
        <v>1306</v>
      </c>
      <c r="J70" s="28">
        <f>SUM((J71:J74))</f>
        <v>395</v>
      </c>
      <c r="K70" s="28">
        <f>SUM((K71:K74))</f>
        <v>0</v>
      </c>
      <c r="L70" s="28">
        <f>SUM((L71:L74))</f>
        <v>0</v>
      </c>
      <c r="M70" s="28">
        <f>SUM((M71:M74))</f>
        <v>41</v>
      </c>
      <c r="N70" s="29">
        <f>SUM((N71:N74))</f>
        <v>9.84</v>
      </c>
      <c r="O70" s="28">
        <f>SUM((O71:O74))</f>
        <v>9</v>
      </c>
      <c r="P70" s="28">
        <f>SUM((P71:P74))</f>
        <v>386</v>
      </c>
      <c r="Q70" s="30">
        <f>SUM((Q71:Q74))</f>
        <v>1701</v>
      </c>
    </row>
    <row r="71" spans="1:17" ht="12.75" customHeight="1">
      <c r="A71" s="15" t="s">
        <v>118</v>
      </c>
      <c r="B71" s="15" t="s">
        <v>119</v>
      </c>
      <c r="C71" s="15">
        <f>D71+E71+F71</f>
        <v>520</v>
      </c>
      <c r="D71" s="15">
        <v>472</v>
      </c>
      <c r="E71" s="15">
        <v>48</v>
      </c>
      <c r="F71" s="15"/>
      <c r="G71" s="15">
        <f>H71+I71</f>
        <v>274</v>
      </c>
      <c r="H71" s="15"/>
      <c r="I71" s="15">
        <f>ROUND(C71/2479*1306,0)</f>
        <v>274</v>
      </c>
      <c r="J71" s="15">
        <f>K71+L71+O71+P71</f>
        <v>82</v>
      </c>
      <c r="K71" s="15"/>
      <c r="L71" s="15"/>
      <c r="M71" s="23">
        <v>5</v>
      </c>
      <c r="N71" s="25">
        <f>M71*0.24</f>
        <v>1.2</v>
      </c>
      <c r="O71" s="15">
        <f>ROUND(M71*0.24,0)</f>
        <v>1</v>
      </c>
      <c r="P71" s="15">
        <f>ROUND(G71/1306*385,0)</f>
        <v>81</v>
      </c>
      <c r="Q71" s="7">
        <f>G71+J71</f>
        <v>356</v>
      </c>
    </row>
    <row r="72" spans="1:17" ht="12.75" customHeight="1">
      <c r="A72" s="13" t="s">
        <v>120</v>
      </c>
      <c r="B72" s="14" t="s">
        <v>121</v>
      </c>
      <c r="C72" s="15">
        <f>D72+E72+F72</f>
        <v>351</v>
      </c>
      <c r="D72" s="14">
        <v>316</v>
      </c>
      <c r="E72" s="14">
        <v>35</v>
      </c>
      <c r="F72" s="14"/>
      <c r="G72" s="15">
        <f>H72+I72</f>
        <v>185</v>
      </c>
      <c r="H72" s="14"/>
      <c r="I72" s="15">
        <f>ROUND(C72/2479*1306,0)</f>
        <v>185</v>
      </c>
      <c r="J72" s="15">
        <f>K72+L72+O72+P72</f>
        <v>59</v>
      </c>
      <c r="K72" s="15"/>
      <c r="L72" s="15"/>
      <c r="M72" s="23">
        <v>18</v>
      </c>
      <c r="N72" s="25">
        <f>M72*0.24</f>
        <v>4.32</v>
      </c>
      <c r="O72" s="15">
        <f>ROUND(M72*0.24,0)</f>
        <v>4</v>
      </c>
      <c r="P72" s="15">
        <f>ROUND(G72/1306*385,0)</f>
        <v>55</v>
      </c>
      <c r="Q72" s="7">
        <f>G72+J72</f>
        <v>244</v>
      </c>
    </row>
    <row r="73" spans="1:17" ht="12.75" customHeight="1">
      <c r="A73" s="13" t="s">
        <v>122</v>
      </c>
      <c r="B73" s="14" t="s">
        <v>123</v>
      </c>
      <c r="C73" s="15">
        <f>D73+E73+F73</f>
        <v>625</v>
      </c>
      <c r="D73" s="14">
        <v>569</v>
      </c>
      <c r="E73" s="14">
        <v>56</v>
      </c>
      <c r="F73" s="14"/>
      <c r="G73" s="15">
        <f>H73+I73</f>
        <v>329</v>
      </c>
      <c r="H73" s="14"/>
      <c r="I73" s="15">
        <f>ROUND(C73/2479*1306,0)</f>
        <v>329</v>
      </c>
      <c r="J73" s="15">
        <f>K73+L73+O73+P73</f>
        <v>97</v>
      </c>
      <c r="K73" s="15"/>
      <c r="L73" s="15"/>
      <c r="M73" s="23"/>
      <c r="N73" s="25">
        <f>M73*0.24</f>
        <v>0</v>
      </c>
      <c r="O73" s="15">
        <f>ROUND(M73*0.24,0)</f>
        <v>0</v>
      </c>
      <c r="P73" s="15">
        <f>ROUND(G73/1306*385,0)</f>
        <v>97</v>
      </c>
      <c r="Q73" s="7">
        <f>G73+J73</f>
        <v>426</v>
      </c>
    </row>
    <row r="74" spans="1:17" ht="12.75" customHeight="1">
      <c r="A74" s="13" t="s">
        <v>124</v>
      </c>
      <c r="B74" s="14" t="s">
        <v>125</v>
      </c>
      <c r="C74" s="15">
        <f>D74+E74+F74</f>
        <v>983</v>
      </c>
      <c r="D74" s="14">
        <v>891</v>
      </c>
      <c r="E74" s="14">
        <v>92</v>
      </c>
      <c r="F74" s="14"/>
      <c r="G74" s="15">
        <f>H74+I74</f>
        <v>518</v>
      </c>
      <c r="H74" s="14"/>
      <c r="I74" s="15">
        <f>ROUND(C74/2479*1306,0)</f>
        <v>518</v>
      </c>
      <c r="J74" s="15">
        <f>K74+L74+O74+P74</f>
        <v>157</v>
      </c>
      <c r="K74" s="15"/>
      <c r="L74" s="15"/>
      <c r="M74" s="23">
        <v>18</v>
      </c>
      <c r="N74" s="25">
        <f>M74*0.24</f>
        <v>4.32</v>
      </c>
      <c r="O74" s="15">
        <f>ROUND(M74*0.24,0)</f>
        <v>4</v>
      </c>
      <c r="P74" s="15">
        <f>ROUND(G74/1306*385,0)</f>
        <v>153</v>
      </c>
      <c r="Q74" s="7">
        <f>G74+J74</f>
        <v>675</v>
      </c>
    </row>
    <row r="75" spans="1:17" ht="12.75" customHeight="1">
      <c r="A75" s="66" t="s">
        <v>126</v>
      </c>
      <c r="B75" s="67"/>
      <c r="C75" s="28">
        <f>C76</f>
        <v>55</v>
      </c>
      <c r="D75" s="28">
        <f>D76</f>
        <v>50</v>
      </c>
      <c r="E75" s="28">
        <f>E76</f>
        <v>5</v>
      </c>
      <c r="F75" s="28">
        <f>F76</f>
        <v>0</v>
      </c>
      <c r="G75" s="28">
        <f>G76</f>
        <v>29</v>
      </c>
      <c r="H75" s="28">
        <f>H76</f>
        <v>0</v>
      </c>
      <c r="I75" s="28">
        <f>I76</f>
        <v>29</v>
      </c>
      <c r="J75" s="28">
        <f>J76</f>
        <v>9</v>
      </c>
      <c r="K75" s="28">
        <f>K76</f>
        <v>0</v>
      </c>
      <c r="L75" s="28">
        <f>L76</f>
        <v>0</v>
      </c>
      <c r="M75" s="28">
        <f>M76</f>
        <v>0</v>
      </c>
      <c r="N75" s="29">
        <f>N76</f>
        <v>0</v>
      </c>
      <c r="O75" s="28">
        <f>O76</f>
        <v>0</v>
      </c>
      <c r="P75" s="28">
        <f>P76</f>
        <v>9</v>
      </c>
      <c r="Q75" s="30">
        <f>Q76</f>
        <v>38</v>
      </c>
    </row>
    <row r="76" spans="1:17" ht="67.5" customHeight="1">
      <c r="A76" s="13" t="s">
        <v>120</v>
      </c>
      <c r="B76" s="14" t="s">
        <v>75</v>
      </c>
      <c r="C76" s="14">
        <f>D76+E76+F76</f>
        <v>55</v>
      </c>
      <c r="D76" s="14">
        <v>50</v>
      </c>
      <c r="E76" s="14">
        <v>5</v>
      </c>
      <c r="F76" s="14"/>
      <c r="G76" s="14">
        <f>H76+I76</f>
        <v>29</v>
      </c>
      <c r="H76" s="14"/>
      <c r="I76" s="14">
        <f>ROUND(C76/55*29,0)</f>
        <v>29</v>
      </c>
      <c r="J76" s="15">
        <f>K76+L76+O76+P76</f>
        <v>9</v>
      </c>
      <c r="K76" s="14"/>
      <c r="L76" s="14"/>
      <c r="M76" s="14"/>
      <c r="N76" s="25"/>
      <c r="O76" s="15"/>
      <c r="P76" s="14">
        <v>9</v>
      </c>
      <c r="Q76" s="7">
        <f>G76+J76</f>
        <v>38</v>
      </c>
    </row>
  </sheetData>
  <sheetProtection/>
  <mergeCells count="43">
    <mergeCell ref="A41:A42"/>
    <mergeCell ref="A43:A48"/>
    <mergeCell ref="A49:A54"/>
    <mergeCell ref="A55:A59"/>
    <mergeCell ref="A60:A62"/>
    <mergeCell ref="A63:A69"/>
    <mergeCell ref="A25:B25"/>
    <mergeCell ref="A26:B26"/>
    <mergeCell ref="A27:B27"/>
    <mergeCell ref="A28:B28"/>
    <mergeCell ref="A70:B70"/>
    <mergeCell ref="A75:B75"/>
    <mergeCell ref="A29:A30"/>
    <mergeCell ref="A31:A32"/>
    <mergeCell ref="A33:A38"/>
    <mergeCell ref="A39:A4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Q1"/>
    <mergeCell ref="A2:Q2"/>
    <mergeCell ref="G3:Q3"/>
    <mergeCell ref="G4:I4"/>
    <mergeCell ref="J4:P4"/>
    <mergeCell ref="A6:B6"/>
    <mergeCell ref="Q4:Q5"/>
    <mergeCell ref="A3:B5"/>
    <mergeCell ref="C3:F4"/>
  </mergeCells>
  <printOptions/>
  <pageMargins left="0.71" right="0.71" top="0.75" bottom="0.75" header="0.12" footer="0.12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董小云</cp:lastModifiedBy>
  <cp:lastPrinted>2021-03-11T07:11:11Z</cp:lastPrinted>
  <dcterms:created xsi:type="dcterms:W3CDTF">2019-11-29T01:25:00Z</dcterms:created>
  <dcterms:modified xsi:type="dcterms:W3CDTF">2021-03-11T07:11:25Z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